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Титульный лист" sheetId="1" r:id="rId1"/>
    <sheet name="Протокол" sheetId="2" r:id="rId2"/>
    <sheet name="Отчёт" sheetId="3" r:id="rId3"/>
    <sheet name="Умения" sheetId="4" r:id="rId4"/>
  </sheets>
  <definedNames>
    <definedName name="_xlnm.Print_Area" localSheetId="2">Отчёт!$A$1:$R$63</definedName>
    <definedName name="_xlnm.Print_Area" localSheetId="1">Протокол!$A$1:$V$73</definedName>
  </definedNames>
  <calcPr calcId="125725"/>
</workbook>
</file>

<file path=xl/calcChain.xml><?xml version="1.0" encoding="utf-8"?>
<calcChain xmlns="http://schemas.openxmlformats.org/spreadsheetml/2006/main">
  <c r="M29" i="2"/>
  <c r="M21"/>
  <c r="C25" i="3" s="1"/>
  <c r="M22" i="2"/>
  <c r="C26" i="3" s="1"/>
  <c r="M30" i="2"/>
  <c r="M31"/>
  <c r="M15"/>
  <c r="M16"/>
  <c r="K33"/>
  <c r="L33"/>
  <c r="R6"/>
  <c r="R7"/>
  <c r="R8"/>
  <c r="R9"/>
  <c r="R10"/>
  <c r="E14" i="3" s="1"/>
  <c r="R11" i="2"/>
  <c r="E15" i="3" s="1"/>
  <c r="R12" i="2"/>
  <c r="E16" i="3" s="1"/>
  <c r="R13" i="2"/>
  <c r="R14"/>
  <c r="R15"/>
  <c r="R16"/>
  <c r="R17"/>
  <c r="R18"/>
  <c r="R19"/>
  <c r="R20"/>
  <c r="R21"/>
  <c r="E25" i="3" s="1"/>
  <c r="R22" i="2"/>
  <c r="E26" i="3" s="1"/>
  <c r="R23" i="2"/>
  <c r="R24"/>
  <c r="R25"/>
  <c r="R26"/>
  <c r="R27"/>
  <c r="R28"/>
  <c r="R29"/>
  <c r="R30"/>
  <c r="R31"/>
  <c r="R32"/>
  <c r="A11" i="3"/>
  <c r="P33" i="2"/>
  <c r="O33"/>
  <c r="H40"/>
  <c r="I40"/>
  <c r="J40"/>
  <c r="K40"/>
  <c r="H33"/>
  <c r="I33"/>
  <c r="J33"/>
  <c r="M10"/>
  <c r="M26"/>
  <c r="M27"/>
  <c r="M28"/>
  <c r="M6"/>
  <c r="M7"/>
  <c r="M8"/>
  <c r="M9"/>
  <c r="M11"/>
  <c r="C15" i="3" s="1"/>
  <c r="M12" i="2"/>
  <c r="C16" i="3" s="1"/>
  <c r="M13" i="2"/>
  <c r="M14"/>
  <c r="M17"/>
  <c r="M18"/>
  <c r="M19"/>
  <c r="M20"/>
  <c r="M23"/>
  <c r="M24"/>
  <c r="M25"/>
  <c r="M32"/>
  <c r="H25" i="3" l="1"/>
  <c r="R33" i="2"/>
  <c r="R34" s="1"/>
  <c r="A13" i="3"/>
  <c r="A12"/>
  <c r="H15"/>
  <c r="C14"/>
  <c r="H14" s="1"/>
  <c r="E21"/>
  <c r="Q33" i="2"/>
  <c r="R5"/>
  <c r="C20" i="3"/>
  <c r="C21"/>
  <c r="G33" i="2"/>
  <c r="M5"/>
  <c r="N22" s="1"/>
  <c r="D26" i="3" s="1"/>
  <c r="A14" l="1"/>
  <c r="S10" i="2"/>
  <c r="F14" i="3" s="1"/>
  <c r="S22" i="2"/>
  <c r="F26" i="3" s="1"/>
  <c r="S21" i="2"/>
  <c r="F25" i="3" s="1"/>
  <c r="N27" i="2"/>
  <c r="N21"/>
  <c r="D25" i="3" s="1"/>
  <c r="V22" i="2"/>
  <c r="G26" i="3" s="1"/>
  <c r="N29" i="2"/>
  <c r="N10"/>
  <c r="N28"/>
  <c r="N26"/>
  <c r="H21" i="3"/>
  <c r="C32"/>
  <c r="C33"/>
  <c r="C34"/>
  <c r="D33" i="2"/>
  <c r="E33"/>
  <c r="F33"/>
  <c r="C33"/>
  <c r="E35" i="3"/>
  <c r="E34"/>
  <c r="V21" i="2" l="1"/>
  <c r="G25" i="3" s="1"/>
  <c r="A16"/>
  <c r="A15"/>
  <c r="D14"/>
  <c r="V10" i="2"/>
  <c r="G14" i="3" s="1"/>
  <c r="H34"/>
  <c r="E31"/>
  <c r="E32"/>
  <c r="H32" s="1"/>
  <c r="C31"/>
  <c r="E33"/>
  <c r="H33" s="1"/>
  <c r="C35"/>
  <c r="H35" s="1"/>
  <c r="C28"/>
  <c r="E28"/>
  <c r="A18" l="1"/>
  <c r="A17"/>
  <c r="A19"/>
  <c r="H28"/>
  <c r="H31"/>
  <c r="D4" i="2"/>
  <c r="A7"/>
  <c r="C40"/>
  <c r="C10" i="3"/>
  <c r="S17" i="2"/>
  <c r="F21" i="3" s="1"/>
  <c r="A5"/>
  <c r="A1" i="2"/>
  <c r="E36" i="3"/>
  <c r="C36"/>
  <c r="E30"/>
  <c r="C30"/>
  <c r="E29"/>
  <c r="C29"/>
  <c r="E27"/>
  <c r="C27"/>
  <c r="E24"/>
  <c r="C24"/>
  <c r="E23"/>
  <c r="C23"/>
  <c r="E22"/>
  <c r="C22"/>
  <c r="E20"/>
  <c r="H20" s="1"/>
  <c r="E19"/>
  <c r="C19"/>
  <c r="E18"/>
  <c r="C18"/>
  <c r="E17"/>
  <c r="C17"/>
  <c r="E13"/>
  <c r="C13"/>
  <c r="E12"/>
  <c r="C12"/>
  <c r="E11"/>
  <c r="C11"/>
  <c r="A21" l="1"/>
  <c r="A22" s="1"/>
  <c r="A20"/>
  <c r="E4" i="2"/>
  <c r="E40" s="1"/>
  <c r="D40"/>
  <c r="H22" i="3"/>
  <c r="N9" i="2"/>
  <c r="D13" i="3" s="1"/>
  <c r="N14" i="2"/>
  <c r="D18" i="3" s="1"/>
  <c r="N12" i="2"/>
  <c r="D16" i="3" s="1"/>
  <c r="N11" i="2"/>
  <c r="D15" i="3" s="1"/>
  <c r="N15" i="2"/>
  <c r="N13"/>
  <c r="D17" i="3" s="1"/>
  <c r="N17" i="2"/>
  <c r="N16"/>
  <c r="H12" i="3"/>
  <c r="H17"/>
  <c r="H19"/>
  <c r="H24"/>
  <c r="H27"/>
  <c r="H29"/>
  <c r="H36"/>
  <c r="E9"/>
  <c r="S30" i="2"/>
  <c r="F34" i="3" s="1"/>
  <c r="S29" i="2"/>
  <c r="F33" i="3" s="1"/>
  <c r="S27" i="2"/>
  <c r="S31"/>
  <c r="S28"/>
  <c r="N30"/>
  <c r="D31" i="3"/>
  <c r="N31" i="2"/>
  <c r="D35" i="3" s="1"/>
  <c r="D32"/>
  <c r="H11"/>
  <c r="H13"/>
  <c r="H16"/>
  <c r="H18"/>
  <c r="H23"/>
  <c r="H26"/>
  <c r="H30"/>
  <c r="N7" i="2"/>
  <c r="D11" i="3" s="1"/>
  <c r="S25" i="2"/>
  <c r="F29" i="3" s="1"/>
  <c r="S6" i="2"/>
  <c r="F10" i="3" s="1"/>
  <c r="S8" i="2"/>
  <c r="S12"/>
  <c r="S14"/>
  <c r="S19"/>
  <c r="F23" i="3" s="1"/>
  <c r="S20" i="2"/>
  <c r="F24" i="3" s="1"/>
  <c r="S24" i="2"/>
  <c r="F28" i="3" s="1"/>
  <c r="N24" i="2"/>
  <c r="D28" i="3" s="1"/>
  <c r="S5" i="2"/>
  <c r="F9" i="3" s="1"/>
  <c r="A8" i="2"/>
  <c r="E10" i="3"/>
  <c r="H10" s="1"/>
  <c r="S26" i="2"/>
  <c r="F30" i="3" s="1"/>
  <c r="S23" i="2"/>
  <c r="F27" i="3" s="1"/>
  <c r="S16" i="2"/>
  <c r="F20" i="3" s="1"/>
  <c r="S9" i="2"/>
  <c r="S32"/>
  <c r="F36" i="3" s="1"/>
  <c r="S18" i="2"/>
  <c r="F22" i="3" s="1"/>
  <c r="S15" i="2"/>
  <c r="S13"/>
  <c r="S11"/>
  <c r="F15" i="3" s="1"/>
  <c r="S7" i="2"/>
  <c r="N19"/>
  <c r="D23" i="3" s="1"/>
  <c r="N23" i="2"/>
  <c r="D27" i="3" s="1"/>
  <c r="N6" i="2"/>
  <c r="N32"/>
  <c r="D36" i="3" s="1"/>
  <c r="N25" i="2"/>
  <c r="D29" i="3" s="1"/>
  <c r="N20" i="2"/>
  <c r="D24" i="3" s="1"/>
  <c r="N18" i="2"/>
  <c r="D22" i="3" s="1"/>
  <c r="C9"/>
  <c r="N5" i="2"/>
  <c r="D9" i="3" s="1"/>
  <c r="D30"/>
  <c r="N8" i="2"/>
  <c r="D12" i="3" s="1"/>
  <c r="A23" l="1"/>
  <c r="F4" i="2"/>
  <c r="F40" s="1"/>
  <c r="V17"/>
  <c r="G21" i="3" s="1"/>
  <c r="D21"/>
  <c r="V16" i="2"/>
  <c r="G20" i="3" s="1"/>
  <c r="V11" i="2"/>
  <c r="G15" i="3" s="1"/>
  <c r="D20"/>
  <c r="H9"/>
  <c r="F11"/>
  <c r="V7" i="2"/>
  <c r="G11" i="3" s="1"/>
  <c r="F12"/>
  <c r="V8" i="2"/>
  <c r="G12" i="3" s="1"/>
  <c r="F13"/>
  <c r="V9" i="2"/>
  <c r="G13" i="3" s="1"/>
  <c r="F16"/>
  <c r="V12" i="2"/>
  <c r="G16" i="3" s="1"/>
  <c r="F17"/>
  <c r="V13" i="2"/>
  <c r="G17" i="3" s="1"/>
  <c r="F18"/>
  <c r="V14" i="2"/>
  <c r="G18" i="3" s="1"/>
  <c r="F19"/>
  <c r="V15" i="2"/>
  <c r="G19" i="3" s="1"/>
  <c r="D33"/>
  <c r="V29" i="2"/>
  <c r="G33" i="3" s="1"/>
  <c r="V27" i="2"/>
  <c r="G31" i="3" s="1"/>
  <c r="F31"/>
  <c r="V30" i="2"/>
  <c r="G34" i="3" s="1"/>
  <c r="D34"/>
  <c r="V31" i="2"/>
  <c r="G35" i="3" s="1"/>
  <c r="F35"/>
  <c r="D19"/>
  <c r="V28" i="2"/>
  <c r="G32" i="3" s="1"/>
  <c r="F32"/>
  <c r="V6" i="2"/>
  <c r="G10" i="3" s="1"/>
  <c r="V19" i="2"/>
  <c r="G23" i="3" s="1"/>
  <c r="V20" i="2"/>
  <c r="G24" i="3" s="1"/>
  <c r="V26" i="2"/>
  <c r="G30" i="3" s="1"/>
  <c r="V32" i="2"/>
  <c r="G36" i="3" s="1"/>
  <c r="D10"/>
  <c r="V25" i="2"/>
  <c r="G29" i="3" s="1"/>
  <c r="A9" i="2"/>
  <c r="V24"/>
  <c r="G28" i="3" s="1"/>
  <c r="V23" i="2"/>
  <c r="G27" i="3" s="1"/>
  <c r="V18" i="2"/>
  <c r="G22" i="3" s="1"/>
  <c r="A25" l="1"/>
  <c r="A26" s="1"/>
  <c r="A24"/>
  <c r="G4" i="2"/>
  <c r="G40" s="1"/>
  <c r="D40" i="3"/>
  <c r="D41"/>
  <c r="D42"/>
  <c r="A27" l="1"/>
  <c r="A28" s="1"/>
  <c r="A29" s="1"/>
  <c r="A12" i="2"/>
  <c r="A30" i="3" l="1"/>
  <c r="A13" i="2"/>
  <c r="A31" i="3" l="1"/>
  <c r="A32" s="1"/>
  <c r="A14" i="2"/>
  <c r="A33" i="3" l="1"/>
  <c r="A34" s="1"/>
  <c r="A35" s="1"/>
  <c r="A36" s="1"/>
  <c r="L40" i="2"/>
  <c r="A15"/>
  <c r="A16" l="1"/>
  <c r="A17" s="1"/>
  <c r="A18" l="1"/>
  <c r="A19" s="1"/>
  <c r="A20" s="1"/>
  <c r="A23" s="1"/>
  <c r="A24" s="1"/>
  <c r="A25" s="1"/>
  <c r="A26" l="1"/>
  <c r="A27" s="1"/>
  <c r="C6" i="3"/>
  <c r="F42"/>
  <c r="F41"/>
  <c r="F40"/>
  <c r="A28" i="2" l="1"/>
  <c r="A29" s="1"/>
  <c r="A30" s="1"/>
  <c r="A31" s="1"/>
  <c r="A32" s="1"/>
  <c r="K34" l="1"/>
  <c r="L34"/>
  <c r="O34"/>
  <c r="P34"/>
  <c r="P41"/>
  <c r="P42" s="1"/>
  <c r="I34"/>
  <c r="H34"/>
  <c r="J34"/>
  <c r="Q34"/>
  <c r="F34"/>
  <c r="D41"/>
  <c r="D42" s="1"/>
  <c r="G34"/>
  <c r="J41"/>
  <c r="J42" s="1"/>
  <c r="N41"/>
  <c r="N42" s="1"/>
  <c r="E34"/>
  <c r="C41"/>
  <c r="C42" s="1"/>
  <c r="G41"/>
  <c r="G42" s="1"/>
  <c r="D34"/>
  <c r="E41"/>
  <c r="E42" s="1"/>
  <c r="M41"/>
  <c r="M42" s="1"/>
  <c r="L41"/>
  <c r="L42" s="1"/>
  <c r="I41"/>
  <c r="I42" s="1"/>
  <c r="C2"/>
  <c r="C34"/>
  <c r="F41"/>
  <c r="F42" s="1"/>
</calcChain>
</file>

<file path=xl/sharedStrings.xml><?xml version="1.0" encoding="utf-8"?>
<sst xmlns="http://schemas.openxmlformats.org/spreadsheetml/2006/main" count="117" uniqueCount="79">
  <si>
    <t>Основная часть</t>
  </si>
  <si>
    <t>Итого</t>
  </si>
  <si>
    <t>Проц</t>
  </si>
  <si>
    <t>Вар</t>
  </si>
  <si>
    <t>Сам.</t>
  </si>
  <si>
    <t>Уров</t>
  </si>
  <si>
    <t>№ п/п</t>
  </si>
  <si>
    <t>Фамилия, имя учащегося</t>
  </si>
  <si>
    <t>Достигли баз. ур.</t>
  </si>
  <si>
    <t>Не достигли баз. ур.</t>
  </si>
  <si>
    <t>Баллы</t>
  </si>
  <si>
    <t>%</t>
  </si>
  <si>
    <t>Менее 50%  осн. части</t>
  </si>
  <si>
    <t>Н/Б</t>
  </si>
  <si>
    <t>Не менее 50%  осн. части</t>
  </si>
  <si>
    <t>Б</t>
  </si>
  <si>
    <t>Б/П</t>
  </si>
  <si>
    <t>Дополнительная часть</t>
  </si>
  <si>
    <t xml:space="preserve">В классе: </t>
  </si>
  <si>
    <t>чел.</t>
  </si>
  <si>
    <t>№ п\п</t>
  </si>
  <si>
    <t>Фамилия, имя</t>
  </si>
  <si>
    <t>Осн.часть</t>
  </si>
  <si>
    <t>Доп. часть</t>
  </si>
  <si>
    <t>Уров.</t>
  </si>
  <si>
    <t>Максимальный балл</t>
  </si>
  <si>
    <t xml:space="preserve">Сводная таблица </t>
  </si>
  <si>
    <t>В классе</t>
  </si>
  <si>
    <t>человека</t>
  </si>
  <si>
    <t>Уровень</t>
  </si>
  <si>
    <t>Не менее 65%  осн. ч. и не менее 50% доп. части</t>
  </si>
  <si>
    <t>Чел.</t>
  </si>
  <si>
    <t>Набранные баллы</t>
  </si>
  <si>
    <t>Умения</t>
  </si>
  <si>
    <t>Авгусманов Д.</t>
  </si>
  <si>
    <t>Агиенко А.</t>
  </si>
  <si>
    <t>Булах В.</t>
  </si>
  <si>
    <t>Бурцева Е.</t>
  </si>
  <si>
    <t>Винидиктов Е.</t>
  </si>
  <si>
    <t>Глушанин Д.</t>
  </si>
  <si>
    <t>Данилко А.</t>
  </si>
  <si>
    <t>Жукова Д.</t>
  </si>
  <si>
    <t>Загородняя К.</t>
  </si>
  <si>
    <t>Казакова В.</t>
  </si>
  <si>
    <t>Карписонов И.</t>
  </si>
  <si>
    <t>Корнахвостиков Н.</t>
  </si>
  <si>
    <t>Крылова А.</t>
  </si>
  <si>
    <t>Лаврентьева П.</t>
  </si>
  <si>
    <t>Моисеева Я.</t>
  </si>
  <si>
    <t>Наумова О.</t>
  </si>
  <si>
    <t>Прохоренкова В.</t>
  </si>
  <si>
    <t>Первухина У.</t>
  </si>
  <si>
    <t>Струцкая А.</t>
  </si>
  <si>
    <t>Таранюк С.</t>
  </si>
  <si>
    <t>Тимофеева В.</t>
  </si>
  <si>
    <t>Филиппов Д.</t>
  </si>
  <si>
    <t>Фур Я.</t>
  </si>
  <si>
    <t>Чугайнов М.</t>
  </si>
  <si>
    <t>Чижова К.</t>
  </si>
  <si>
    <t>Власова П.</t>
  </si>
  <si>
    <t>Власова С.</t>
  </si>
  <si>
    <t>№ задания</t>
  </si>
  <si>
    <t>Матросова Р.</t>
  </si>
  <si>
    <t>умение решать задачи на доли</t>
  </si>
  <si>
    <t>Стандартизированная письменная работа № 2 по математике и информатике  3  класс "А"   Учитель: Потапова Д.Я..</t>
  </si>
  <si>
    <t xml:space="preserve"> 2 полугодие        2018-2019 учебный год</t>
  </si>
  <si>
    <t>Анализ  стандартизированной работы № 2 по математике и информатике в 3 классе "А"</t>
  </si>
  <si>
    <t>соотносить единицы измерения</t>
  </si>
  <si>
    <t>выполнять деление с остатком</t>
  </si>
  <si>
    <t>устанавливать порядок действий в выражениях со скобками</t>
  </si>
  <si>
    <t>решать задачи в два действия на все арифметические действия</t>
  </si>
  <si>
    <t>выполнять деление круглых чисел на однозначное число</t>
  </si>
  <si>
    <t>определять разрядный состав числа</t>
  </si>
  <si>
    <t>выполнять действия сложения и вычитания многозначных чисел</t>
  </si>
  <si>
    <t>соотносить величины</t>
  </si>
  <si>
    <t>вычислять периметр прямоугольника</t>
  </si>
  <si>
    <t>использовать знания зависимости между компонентами при решении уравнений</t>
  </si>
  <si>
    <t>определять выбор действия для решения арифметической задачи</t>
  </si>
  <si>
    <t>читать диаграмму, заносить данные в таблицу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</si>
</sst>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4" fillId="0" borderId="1" xfId="0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Fill="1" applyBorder="1" applyAlignment="1">
      <alignment horizontal="center"/>
    </xf>
    <xf numFmtId="0" fontId="5" fillId="0" borderId="1" xfId="0" applyFont="1" applyBorder="1"/>
    <xf numFmtId="0" fontId="4" fillId="0" borderId="5" xfId="0" applyFont="1" applyFill="1" applyBorder="1" applyAlignment="1">
      <alignment horizontal="center"/>
    </xf>
    <xf numFmtId="9" fontId="4" fillId="0" borderId="1" xfId="0" applyNumberFormat="1" applyFont="1" applyFill="1" applyBorder="1" applyAlignment="1">
      <alignment horizontal="center"/>
    </xf>
    <xf numFmtId="9" fontId="4" fillId="0" borderId="1" xfId="1" applyFont="1" applyFill="1" applyBorder="1" applyAlignment="1">
      <alignment horizontal="center"/>
    </xf>
    <xf numFmtId="1" fontId="5" fillId="0" borderId="1" xfId="0" applyNumberFormat="1" applyFont="1" applyBorder="1"/>
    <xf numFmtId="9" fontId="5" fillId="0" borderId="1" xfId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vertical="center" wrapText="1"/>
    </xf>
    <xf numFmtId="1" fontId="4" fillId="0" borderId="2" xfId="0" applyNumberFormat="1" applyFont="1" applyBorder="1" applyAlignment="1"/>
    <xf numFmtId="0" fontId="4" fillId="0" borderId="6" xfId="0" applyFont="1" applyBorder="1" applyAlignment="1">
      <alignment horizontal="right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9" fillId="0" borderId="1" xfId="0" applyFont="1" applyBorder="1"/>
    <xf numFmtId="9" fontId="9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" fontId="4" fillId="0" borderId="4" xfId="0" applyNumberFormat="1" applyFont="1" applyFill="1" applyBorder="1" applyAlignment="1">
      <alignment horizontal="center"/>
    </xf>
    <xf numFmtId="0" fontId="0" fillId="0" borderId="0" xfId="0" applyBorder="1" applyAlignment="1"/>
    <xf numFmtId="0" fontId="9" fillId="0" borderId="4" xfId="0" applyFont="1" applyBorder="1"/>
    <xf numFmtId="0" fontId="9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center"/>
    </xf>
    <xf numFmtId="0" fontId="9" fillId="0" borderId="11" xfId="0" applyFont="1" applyBorder="1"/>
    <xf numFmtId="0" fontId="0" fillId="0" borderId="5" xfId="0" applyBorder="1"/>
    <xf numFmtId="9" fontId="9" fillId="0" borderId="1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0" fontId="0" fillId="0" borderId="12" xfId="0" applyBorder="1"/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/>
    <xf numFmtId="1" fontId="1" fillId="0" borderId="1" xfId="0" applyNumberFormat="1" applyFont="1" applyBorder="1"/>
    <xf numFmtId="1" fontId="1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9" fillId="0" borderId="13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14" fillId="0" borderId="0" xfId="0" applyFont="1"/>
    <xf numFmtId="0" fontId="4" fillId="0" borderId="1" xfId="0" applyFont="1" applyFill="1" applyBorder="1" applyAlignment="1">
      <alignment horizontal="center"/>
    </xf>
    <xf numFmtId="0" fontId="2" fillId="0" borderId="1" xfId="0" applyFont="1" applyBorder="1"/>
    <xf numFmtId="0" fontId="15" fillId="0" borderId="1" xfId="0" applyFont="1" applyBorder="1"/>
    <xf numFmtId="9" fontId="15" fillId="0" borderId="1" xfId="0" applyNumberFormat="1" applyFont="1" applyBorder="1"/>
    <xf numFmtId="0" fontId="16" fillId="0" borderId="1" xfId="0" applyFont="1" applyBorder="1"/>
    <xf numFmtId="0" fontId="16" fillId="0" borderId="0" xfId="0" applyFont="1"/>
    <xf numFmtId="0" fontId="4" fillId="0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5" xfId="0" applyFont="1" applyBorder="1" applyAlignment="1"/>
    <xf numFmtId="1" fontId="11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/>
    <xf numFmtId="1" fontId="17" fillId="0" borderId="1" xfId="0" applyNumberFormat="1" applyFont="1" applyBorder="1"/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17" fillId="2" borderId="1" xfId="1" applyNumberFormat="1" applyFont="1" applyFill="1" applyBorder="1" applyAlignment="1">
      <alignment horizontal="center"/>
    </xf>
    <xf numFmtId="9" fontId="17" fillId="0" borderId="1" xfId="1" applyFont="1" applyFill="1" applyBorder="1" applyAlignment="1">
      <alignment horizontal="center"/>
    </xf>
    <xf numFmtId="1" fontId="19" fillId="0" borderId="1" xfId="0" applyNumberFormat="1" applyFont="1" applyBorder="1"/>
    <xf numFmtId="0" fontId="18" fillId="0" borderId="0" xfId="0" applyFont="1"/>
    <xf numFmtId="0" fontId="20" fillId="0" borderId="1" xfId="0" applyFont="1" applyBorder="1" applyAlignment="1">
      <alignment wrapText="1"/>
    </xf>
    <xf numFmtId="0" fontId="21" fillId="0" borderId="1" xfId="0" applyFont="1" applyBorder="1"/>
    <xf numFmtId="0" fontId="20" fillId="0" borderId="1" xfId="0" applyFont="1" applyBorder="1"/>
    <xf numFmtId="0" fontId="8" fillId="2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0" borderId="6" xfId="0" applyFont="1" applyBorder="1"/>
    <xf numFmtId="0" fontId="21" fillId="0" borderId="2" xfId="0" applyFont="1" applyBorder="1"/>
    <xf numFmtId="0" fontId="21" fillId="0" borderId="5" xfId="0" applyFont="1" applyBorder="1"/>
    <xf numFmtId="0" fontId="20" fillId="0" borderId="6" xfId="0" applyFont="1" applyBorder="1"/>
    <xf numFmtId="0" fontId="20" fillId="0" borderId="2" xfId="0" applyFont="1" applyBorder="1"/>
    <xf numFmtId="0" fontId="20" fillId="0" borderId="5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3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Протокол!$B$41</c:f>
              <c:strCache>
                <c:ptCount val="1"/>
                <c:pt idx="0">
                  <c:v>Достигли баз. ур.</c:v>
                </c:pt>
              </c:strCache>
            </c:strRef>
          </c:tx>
          <c:val>
            <c:numRef>
              <c:f>Протокол!$C$41:$O$41</c:f>
              <c:numCache>
                <c:formatCode>General</c:formatCode>
                <c:ptCount val="13"/>
                <c:pt idx="0">
                  <c:v>74</c:v>
                </c:pt>
                <c:pt idx="1">
                  <c:v>92</c:v>
                </c:pt>
                <c:pt idx="2">
                  <c:v>96</c:v>
                </c:pt>
                <c:pt idx="3">
                  <c:v>55</c:v>
                </c:pt>
                <c:pt idx="4">
                  <c:v>88</c:v>
                </c:pt>
                <c:pt idx="6">
                  <c:v>100</c:v>
                </c:pt>
                <c:pt idx="7">
                  <c:v>81</c:v>
                </c:pt>
                <c:pt idx="9">
                  <c:v>96</c:v>
                </c:pt>
                <c:pt idx="10">
                  <c:v>96</c:v>
                </c:pt>
                <c:pt idx="11">
                  <c:v>88</c:v>
                </c:pt>
                <c:pt idx="1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Протокол!$B$42</c:f>
              <c:strCache>
                <c:ptCount val="1"/>
                <c:pt idx="0">
                  <c:v>Не достигли баз. ур.</c:v>
                </c:pt>
              </c:strCache>
            </c:strRef>
          </c:tx>
          <c:val>
            <c:numRef>
              <c:f>Протокол!$C$42:$O$42</c:f>
              <c:numCache>
                <c:formatCode>General</c:formatCode>
                <c:ptCount val="13"/>
                <c:pt idx="0">
                  <c:v>26</c:v>
                </c:pt>
                <c:pt idx="1">
                  <c:v>8</c:v>
                </c:pt>
                <c:pt idx="2">
                  <c:v>4</c:v>
                </c:pt>
                <c:pt idx="3">
                  <c:v>45</c:v>
                </c:pt>
                <c:pt idx="4">
                  <c:v>12</c:v>
                </c:pt>
                <c:pt idx="6">
                  <c:v>0</c:v>
                </c:pt>
                <c:pt idx="7">
                  <c:v>19</c:v>
                </c:pt>
                <c:pt idx="9">
                  <c:v>4</c:v>
                </c:pt>
                <c:pt idx="10">
                  <c:v>4</c:v>
                </c:pt>
                <c:pt idx="11">
                  <c:v>12</c:v>
                </c:pt>
                <c:pt idx="12">
                  <c:v>0</c:v>
                </c:pt>
              </c:numCache>
            </c:numRef>
          </c:val>
        </c:ser>
        <c:shape val="cylinder"/>
        <c:axId val="70074368"/>
        <c:axId val="70075904"/>
        <c:axId val="0"/>
      </c:bar3DChart>
      <c:catAx>
        <c:axId val="70074368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70075904"/>
        <c:crosses val="autoZero"/>
        <c:auto val="1"/>
        <c:lblAlgn val="ctr"/>
        <c:lblOffset val="100"/>
      </c:catAx>
      <c:valAx>
        <c:axId val="7007590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70074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gap"/>
  </c:chart>
  <c:printSettings>
    <c:headerFooter/>
    <c:pageMargins b="0.75000000000000611" l="0.70000000000000062" r="0.70000000000000062" t="0.75000000000000611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3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Менее 50% основной части</c:v>
          </c:tx>
          <c:dLbls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Val val="1"/>
          </c:dLbls>
          <c:val>
            <c:numRef>
              <c:f>Отчёт!$F$40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Не менее 50% основной части</c:v>
          </c:tx>
          <c:dLbls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Val val="1"/>
          </c:dLbls>
          <c:val>
            <c:numRef>
              <c:f>Отчёт!$F$41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</c:ser>
        <c:ser>
          <c:idx val="2"/>
          <c:order val="2"/>
          <c:tx>
            <c:v>Не менее 65% основной части и не менее 50% дополнительной части</c:v>
          </c:tx>
          <c:dLbls>
            <c:txPr>
              <a:bodyPr/>
              <a:lstStyle/>
              <a:p>
                <a:pPr>
                  <a:defRPr sz="2000"/>
                </a:pPr>
                <a:endParaRPr lang="ru-RU"/>
              </a:p>
            </c:txPr>
            <c:showVal val="1"/>
          </c:dLbls>
          <c:val>
            <c:numRef>
              <c:f>Отчёт!$F$42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</c:ser>
        <c:dLbls>
          <c:showVal val="1"/>
        </c:dLbls>
        <c:shape val="cylinder"/>
        <c:axId val="70652672"/>
        <c:axId val="70654208"/>
        <c:axId val="0"/>
      </c:bar3DChart>
      <c:catAx>
        <c:axId val="70652672"/>
        <c:scaling>
          <c:orientation val="minMax"/>
        </c:scaling>
        <c:delete val="1"/>
        <c:axPos val="b"/>
        <c:tickLblPos val="none"/>
        <c:crossAx val="70654208"/>
        <c:crosses val="autoZero"/>
        <c:auto val="1"/>
        <c:lblAlgn val="ctr"/>
        <c:lblOffset val="100"/>
      </c:catAx>
      <c:valAx>
        <c:axId val="70654208"/>
        <c:scaling>
          <c:orientation val="minMax"/>
        </c:scaling>
        <c:axPos val="l"/>
        <c:majorGridlines/>
        <c:numFmt formatCode="General" sourceLinked="1"/>
        <c:tickLblPos val="nextTo"/>
        <c:crossAx val="70652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</c:legend>
    <c:plotVisOnly val="1"/>
    <c:dispBlanksAs val="gap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1820334</xdr:colOff>
      <xdr:row>43</xdr:row>
      <xdr:rowOff>52916</xdr:rowOff>
    </xdr:from>
    <xdr:to>
      <xdr:col>13</xdr:col>
      <xdr:colOff>243417</xdr:colOff>
      <xdr:row>58</xdr:row>
      <xdr:rowOff>169333</xdr:rowOff>
    </xdr:to>
    <xdr:graphicFrame macro="">
      <xdr:nvGraphicFramePr>
        <xdr:cNvPr id="3081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43</xdr:row>
      <xdr:rowOff>142875</xdr:rowOff>
    </xdr:from>
    <xdr:to>
      <xdr:col>7</xdr:col>
      <xdr:colOff>209550</xdr:colOff>
      <xdr:row>56</xdr:row>
      <xdr:rowOff>19050</xdr:rowOff>
    </xdr:to>
    <xdr:graphicFrame macro="">
      <xdr:nvGraphicFramePr>
        <xdr:cNvPr id="1033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N20"/>
  <sheetViews>
    <sheetView topLeftCell="A3" workbookViewId="0">
      <selection activeCell="B19" sqref="B19:H19"/>
    </sheetView>
  </sheetViews>
  <sheetFormatPr defaultRowHeight="15"/>
  <cols>
    <col min="1" max="1" width="12.85546875" customWidth="1"/>
  </cols>
  <sheetData>
    <row r="5" spans="2:14" ht="23.25" customHeight="1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7" spans="2:14" ht="15" customHeight="1">
      <c r="B7" s="86" t="s">
        <v>64</v>
      </c>
      <c r="C7" s="86"/>
      <c r="D7" s="86"/>
      <c r="E7" s="86"/>
      <c r="F7" s="86"/>
      <c r="G7" s="86"/>
      <c r="H7" s="86"/>
      <c r="I7" s="86"/>
    </row>
    <row r="8" spans="2:14" ht="15" customHeight="1">
      <c r="B8" s="86"/>
      <c r="C8" s="86"/>
      <c r="D8" s="86"/>
      <c r="E8" s="86"/>
      <c r="F8" s="86"/>
      <c r="G8" s="86"/>
      <c r="H8" s="86"/>
      <c r="I8" s="86"/>
    </row>
    <row r="9" spans="2:14" ht="15" customHeight="1">
      <c r="B9" s="86"/>
      <c r="C9" s="86"/>
      <c r="D9" s="86"/>
      <c r="E9" s="86"/>
      <c r="F9" s="86"/>
      <c r="G9" s="86"/>
      <c r="H9" s="86"/>
      <c r="I9" s="86"/>
    </row>
    <row r="10" spans="2:14" ht="15" customHeight="1">
      <c r="B10" s="86"/>
      <c r="C10" s="86"/>
      <c r="D10" s="86"/>
      <c r="E10" s="86"/>
      <c r="F10" s="86"/>
      <c r="G10" s="86"/>
      <c r="H10" s="86"/>
      <c r="I10" s="86"/>
    </row>
    <row r="11" spans="2:14" ht="15" customHeight="1">
      <c r="B11" s="86"/>
      <c r="C11" s="86"/>
      <c r="D11" s="86"/>
      <c r="E11" s="86"/>
      <c r="F11" s="86"/>
      <c r="G11" s="86"/>
      <c r="H11" s="86"/>
      <c r="I11" s="86"/>
    </row>
    <row r="12" spans="2:14" ht="15" customHeight="1">
      <c r="B12" s="86"/>
      <c r="C12" s="86"/>
      <c r="D12" s="86"/>
      <c r="E12" s="86"/>
      <c r="F12" s="86"/>
      <c r="G12" s="86"/>
      <c r="H12" s="86"/>
      <c r="I12" s="86"/>
    </row>
    <row r="13" spans="2:14" ht="15" customHeight="1">
      <c r="B13" s="86"/>
      <c r="C13" s="86"/>
      <c r="D13" s="86"/>
      <c r="E13" s="86"/>
      <c r="F13" s="86"/>
      <c r="G13" s="86"/>
      <c r="H13" s="86"/>
      <c r="I13" s="86"/>
    </row>
    <row r="14" spans="2:14" ht="15" customHeight="1">
      <c r="B14" s="86"/>
      <c r="C14" s="86"/>
      <c r="D14" s="86"/>
      <c r="E14" s="86"/>
      <c r="F14" s="86"/>
      <c r="G14" s="86"/>
      <c r="H14" s="86"/>
      <c r="I14" s="86"/>
    </row>
    <row r="15" spans="2:14" ht="15" customHeight="1">
      <c r="B15" s="86"/>
      <c r="C15" s="86"/>
      <c r="D15" s="86"/>
      <c r="E15" s="86"/>
      <c r="F15" s="86"/>
      <c r="G15" s="86"/>
      <c r="H15" s="86"/>
      <c r="I15" s="86"/>
    </row>
    <row r="16" spans="2:14">
      <c r="B16" s="86"/>
      <c r="C16" s="86"/>
      <c r="D16" s="86"/>
      <c r="E16" s="86"/>
      <c r="F16" s="86"/>
      <c r="G16" s="86"/>
      <c r="H16" s="86"/>
      <c r="I16" s="86"/>
    </row>
    <row r="17" spans="2:9">
      <c r="B17" s="86"/>
      <c r="C17" s="86"/>
      <c r="D17" s="86"/>
      <c r="E17" s="86"/>
      <c r="F17" s="86"/>
      <c r="G17" s="86"/>
      <c r="H17" s="86"/>
      <c r="I17" s="86"/>
    </row>
    <row r="18" spans="2:9" ht="20.25" customHeight="1">
      <c r="B18" s="14"/>
      <c r="C18" s="14"/>
      <c r="D18" s="14"/>
      <c r="E18" s="14"/>
      <c r="F18" s="14"/>
      <c r="G18" s="14"/>
      <c r="H18" s="14"/>
      <c r="I18" s="14"/>
    </row>
    <row r="19" spans="2:9" ht="20.25" customHeight="1">
      <c r="B19" s="86" t="s">
        <v>65</v>
      </c>
      <c r="C19" s="86"/>
      <c r="D19" s="86"/>
      <c r="E19" s="86"/>
      <c r="F19" s="86"/>
      <c r="G19" s="86"/>
      <c r="H19" s="86"/>
      <c r="I19" s="17"/>
    </row>
    <row r="20" spans="2:9" ht="20.25" customHeight="1">
      <c r="B20" s="14"/>
      <c r="C20" s="14"/>
      <c r="D20" s="14"/>
      <c r="E20" s="14"/>
      <c r="F20" s="14"/>
      <c r="G20" s="14"/>
      <c r="H20" s="14"/>
      <c r="I20" s="14"/>
    </row>
  </sheetData>
  <mergeCells count="2">
    <mergeCell ref="B7:I17"/>
    <mergeCell ref="B19:H19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tabSelected="1" zoomScale="50" zoomScaleNormal="50" workbookViewId="0">
      <selection activeCell="R26" sqref="R26"/>
    </sheetView>
  </sheetViews>
  <sheetFormatPr defaultRowHeight="15"/>
  <cols>
    <col min="2" max="2" width="27.5703125" customWidth="1"/>
    <col min="14" max="14" width="11" bestFit="1" customWidth="1"/>
    <col min="15" max="15" width="9.140625" customWidth="1"/>
    <col min="22" max="22" width="10.140625" bestFit="1" customWidth="1"/>
  </cols>
  <sheetData>
    <row r="1" spans="1:22" s="59" customFormat="1" ht="18.75">
      <c r="A1" s="93" t="str">
        <f>'Титульный лист'!B7</f>
        <v>Стандартизированная письменная работа № 2 по математике и информатике  3  класс "А"   Учитель: Потапова Д.Я..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</row>
    <row r="2" spans="1:22" ht="18.75">
      <c r="A2" s="1"/>
      <c r="B2" s="16" t="s">
        <v>18</v>
      </c>
      <c r="C2" s="15">
        <f>A32</f>
        <v>27</v>
      </c>
      <c r="D2" s="2" t="s">
        <v>19</v>
      </c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2"/>
      <c r="U2" s="2"/>
      <c r="V2" s="68"/>
    </row>
    <row r="3" spans="1:22" ht="18.75">
      <c r="A3" s="1"/>
      <c r="B3" s="1"/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1"/>
      <c r="M3" s="96" t="s">
        <v>1</v>
      </c>
      <c r="N3" s="97" t="s">
        <v>2</v>
      </c>
      <c r="O3" s="102" t="s">
        <v>17</v>
      </c>
      <c r="P3" s="103"/>
      <c r="Q3" s="104"/>
      <c r="R3" s="90" t="s">
        <v>1</v>
      </c>
      <c r="S3" s="98" t="s">
        <v>2</v>
      </c>
      <c r="T3" s="87" t="s">
        <v>3</v>
      </c>
      <c r="U3" s="87" t="s">
        <v>4</v>
      </c>
      <c r="V3" s="90" t="s">
        <v>5</v>
      </c>
    </row>
    <row r="4" spans="1:22" ht="18.75">
      <c r="A4" s="1" t="s">
        <v>6</v>
      </c>
      <c r="B4" s="1" t="s">
        <v>7</v>
      </c>
      <c r="C4" s="4">
        <v>1</v>
      </c>
      <c r="D4" s="29">
        <f>C4+1</f>
        <v>2</v>
      </c>
      <c r="E4" s="29">
        <f t="shared" ref="E4:F4" si="0">D4+1</f>
        <v>3</v>
      </c>
      <c r="F4" s="29">
        <f t="shared" si="0"/>
        <v>4</v>
      </c>
      <c r="G4" s="29">
        <f t="shared" ref="G4" si="1">F4+1</f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96"/>
      <c r="N4" s="92"/>
      <c r="O4" s="33">
        <v>11</v>
      </c>
      <c r="P4" s="33">
        <v>12</v>
      </c>
      <c r="Q4" s="33">
        <v>13</v>
      </c>
      <c r="R4" s="92"/>
      <c r="S4" s="99"/>
      <c r="T4" s="88"/>
      <c r="U4" s="88"/>
      <c r="V4" s="91"/>
    </row>
    <row r="5" spans="1:22" ht="18.75">
      <c r="A5" s="1"/>
      <c r="B5" s="1" t="s">
        <v>25</v>
      </c>
      <c r="C5" s="49">
        <v>1</v>
      </c>
      <c r="D5" s="49">
        <v>3</v>
      </c>
      <c r="E5" s="49">
        <v>1</v>
      </c>
      <c r="F5" s="49">
        <v>1</v>
      </c>
      <c r="G5" s="49">
        <v>1</v>
      </c>
      <c r="H5" s="49">
        <v>1</v>
      </c>
      <c r="I5" s="49">
        <v>2</v>
      </c>
      <c r="J5" s="49">
        <v>3</v>
      </c>
      <c r="K5" s="49">
        <v>1</v>
      </c>
      <c r="L5" s="49">
        <v>1</v>
      </c>
      <c r="M5" s="6">
        <f>SUM(C5:L5)</f>
        <v>15</v>
      </c>
      <c r="N5" s="7">
        <f t="shared" ref="N5:N32" si="2">M5/$M$5</f>
        <v>1</v>
      </c>
      <c r="O5" s="51">
        <v>1</v>
      </c>
      <c r="P5" s="51">
        <v>2</v>
      </c>
      <c r="Q5" s="51">
        <v>1</v>
      </c>
      <c r="R5" s="21">
        <f>SUM(O5:Q5)</f>
        <v>4</v>
      </c>
      <c r="S5" s="8">
        <f t="shared" ref="S5:S32" si="3">R5/$R$5</f>
        <v>1</v>
      </c>
      <c r="T5" s="89"/>
      <c r="U5" s="89"/>
      <c r="V5" s="92"/>
    </row>
    <row r="6" spans="1:22" ht="18.75">
      <c r="A6" s="9">
        <v>1</v>
      </c>
      <c r="B6" s="5" t="s">
        <v>34</v>
      </c>
      <c r="C6" s="50">
        <v>1</v>
      </c>
      <c r="D6" s="50">
        <v>1</v>
      </c>
      <c r="E6" s="50">
        <v>1</v>
      </c>
      <c r="F6" s="50">
        <v>0</v>
      </c>
      <c r="G6" s="67">
        <v>1</v>
      </c>
      <c r="H6" s="67">
        <v>1</v>
      </c>
      <c r="I6" s="67">
        <v>2</v>
      </c>
      <c r="J6" s="67">
        <v>3</v>
      </c>
      <c r="K6" s="67">
        <v>1</v>
      </c>
      <c r="L6" s="67">
        <v>1</v>
      </c>
      <c r="M6" s="6">
        <f t="shared" ref="M6:M32" si="4">SUM(C6:L6)</f>
        <v>12</v>
      </c>
      <c r="N6" s="7">
        <f t="shared" si="2"/>
        <v>0.8</v>
      </c>
      <c r="O6" s="52">
        <v>1</v>
      </c>
      <c r="P6" s="52">
        <v>2</v>
      </c>
      <c r="Q6" s="52">
        <v>1</v>
      </c>
      <c r="R6" s="66">
        <f t="shared" ref="R6:R32" si="5">SUM(O6:Q6)</f>
        <v>4</v>
      </c>
      <c r="S6" s="8">
        <f t="shared" si="3"/>
        <v>1</v>
      </c>
      <c r="T6" s="53">
        <v>1</v>
      </c>
      <c r="U6" s="53">
        <v>2</v>
      </c>
      <c r="V6" s="10" t="str">
        <f t="shared" ref="V6:V32" si="6">IF(AND(N6&gt;=50%,N6&lt;=64%),"б",IF(AND(N6&gt;=65%,S6&gt;=51%),"б/п",IF(AND(N6&lt;=49%),"н/б",IF(AND(N6&gt;=65%,S6&lt;=50%),"б"))))</f>
        <v>б/п</v>
      </c>
    </row>
    <row r="7" spans="1:22" s="82" customFormat="1" ht="18.75">
      <c r="A7" s="81">
        <f>MAX($A$6:A6)+1</f>
        <v>2</v>
      </c>
      <c r="B7" s="5" t="s">
        <v>35</v>
      </c>
      <c r="C7" s="73">
        <v>1</v>
      </c>
      <c r="D7" s="73">
        <v>2</v>
      </c>
      <c r="E7" s="73">
        <v>1</v>
      </c>
      <c r="F7" s="73">
        <v>0</v>
      </c>
      <c r="G7" s="74">
        <v>1</v>
      </c>
      <c r="H7" s="74">
        <v>1</v>
      </c>
      <c r="I7" s="74">
        <v>1</v>
      </c>
      <c r="J7" s="74">
        <v>3</v>
      </c>
      <c r="K7" s="74">
        <v>0</v>
      </c>
      <c r="L7" s="74">
        <v>1</v>
      </c>
      <c r="M7" s="75">
        <f t="shared" si="4"/>
        <v>11</v>
      </c>
      <c r="N7" s="76">
        <f t="shared" si="2"/>
        <v>0.73333333333333328</v>
      </c>
      <c r="O7" s="77">
        <v>1</v>
      </c>
      <c r="P7" s="77">
        <v>2</v>
      </c>
      <c r="Q7" s="77">
        <v>1</v>
      </c>
      <c r="R7" s="66">
        <f t="shared" si="5"/>
        <v>4</v>
      </c>
      <c r="S7" s="78">
        <f t="shared" si="3"/>
        <v>1</v>
      </c>
      <c r="T7" s="79">
        <v>1</v>
      </c>
      <c r="U7" s="79">
        <v>2</v>
      </c>
      <c r="V7" s="80" t="str">
        <f t="shared" si="6"/>
        <v>б/п</v>
      </c>
    </row>
    <row r="8" spans="1:22" ht="18.75">
      <c r="A8" s="9">
        <f>MAX($A$6:A7)+1</f>
        <v>3</v>
      </c>
      <c r="B8" s="5" t="s">
        <v>36</v>
      </c>
      <c r="C8" s="50">
        <v>1</v>
      </c>
      <c r="D8" s="50">
        <v>1</v>
      </c>
      <c r="E8" s="50">
        <v>1</v>
      </c>
      <c r="F8" s="50">
        <v>1</v>
      </c>
      <c r="G8" s="67">
        <v>1</v>
      </c>
      <c r="H8" s="67">
        <v>1</v>
      </c>
      <c r="I8" s="67">
        <v>2</v>
      </c>
      <c r="J8" s="67">
        <v>3</v>
      </c>
      <c r="K8" s="67">
        <v>1</v>
      </c>
      <c r="L8" s="67">
        <v>1</v>
      </c>
      <c r="M8" s="6">
        <f t="shared" si="4"/>
        <v>13</v>
      </c>
      <c r="N8" s="7">
        <f t="shared" si="2"/>
        <v>0.8666666666666667</v>
      </c>
      <c r="O8" s="52">
        <v>1</v>
      </c>
      <c r="P8" s="52">
        <v>2</v>
      </c>
      <c r="Q8" s="52">
        <v>1</v>
      </c>
      <c r="R8" s="66">
        <f t="shared" si="5"/>
        <v>4</v>
      </c>
      <c r="S8" s="8">
        <f t="shared" si="3"/>
        <v>1</v>
      </c>
      <c r="T8" s="53">
        <v>1</v>
      </c>
      <c r="U8" s="53">
        <v>2</v>
      </c>
      <c r="V8" s="10" t="str">
        <f t="shared" si="6"/>
        <v>б/п</v>
      </c>
    </row>
    <row r="9" spans="1:22" ht="18.75">
      <c r="A9" s="9">
        <f>MAX($A$6:A8)+1</f>
        <v>4</v>
      </c>
      <c r="B9" s="5" t="s">
        <v>37</v>
      </c>
      <c r="C9" s="50">
        <v>1</v>
      </c>
      <c r="D9" s="50">
        <v>0</v>
      </c>
      <c r="E9" s="50">
        <v>1</v>
      </c>
      <c r="F9" s="50">
        <v>1</v>
      </c>
      <c r="G9" s="67">
        <v>1</v>
      </c>
      <c r="H9" s="67">
        <v>1</v>
      </c>
      <c r="I9" s="67">
        <v>1</v>
      </c>
      <c r="J9" s="67">
        <v>3</v>
      </c>
      <c r="K9" s="67">
        <v>1</v>
      </c>
      <c r="L9" s="67">
        <v>1</v>
      </c>
      <c r="M9" s="6">
        <f t="shared" si="4"/>
        <v>11</v>
      </c>
      <c r="N9" s="7">
        <f t="shared" si="2"/>
        <v>0.73333333333333328</v>
      </c>
      <c r="O9" s="52">
        <v>1</v>
      </c>
      <c r="P9" s="52">
        <v>2</v>
      </c>
      <c r="Q9" s="52">
        <v>1</v>
      </c>
      <c r="R9" s="66">
        <f t="shared" si="5"/>
        <v>4</v>
      </c>
      <c r="S9" s="8">
        <f t="shared" si="3"/>
        <v>1</v>
      </c>
      <c r="T9" s="53">
        <v>1</v>
      </c>
      <c r="U9" s="53">
        <v>2</v>
      </c>
      <c r="V9" s="10" t="str">
        <f t="shared" si="6"/>
        <v>б/п</v>
      </c>
    </row>
    <row r="10" spans="1:22" ht="18.75">
      <c r="A10" s="9">
        <v>5</v>
      </c>
      <c r="B10" s="5" t="s">
        <v>60</v>
      </c>
      <c r="C10" s="50">
        <v>1</v>
      </c>
      <c r="D10" s="50">
        <v>3</v>
      </c>
      <c r="E10" s="50">
        <v>1</v>
      </c>
      <c r="F10" s="50">
        <v>0</v>
      </c>
      <c r="G10" s="67">
        <v>1</v>
      </c>
      <c r="H10" s="67">
        <v>1</v>
      </c>
      <c r="I10" s="67">
        <v>1</v>
      </c>
      <c r="J10" s="67">
        <v>3</v>
      </c>
      <c r="K10" s="67">
        <v>1</v>
      </c>
      <c r="L10" s="67">
        <v>1</v>
      </c>
      <c r="M10" s="6">
        <f t="shared" si="4"/>
        <v>13</v>
      </c>
      <c r="N10" s="7">
        <f t="shared" si="2"/>
        <v>0.8666666666666667</v>
      </c>
      <c r="O10" s="52">
        <v>1</v>
      </c>
      <c r="P10" s="52">
        <v>1</v>
      </c>
      <c r="Q10" s="52">
        <v>1</v>
      </c>
      <c r="R10" s="66">
        <f t="shared" si="5"/>
        <v>3</v>
      </c>
      <c r="S10" s="8">
        <f t="shared" si="3"/>
        <v>0.75</v>
      </c>
      <c r="T10" s="53">
        <v>1</v>
      </c>
      <c r="U10" s="53">
        <v>2</v>
      </c>
      <c r="V10" s="10" t="str">
        <f t="shared" si="6"/>
        <v>б/п</v>
      </c>
    </row>
    <row r="11" spans="1:22" s="65" customFormat="1" ht="18.75">
      <c r="A11" s="72">
        <v>6</v>
      </c>
      <c r="B11" s="5" t="s">
        <v>38</v>
      </c>
      <c r="C11" s="73">
        <v>1</v>
      </c>
      <c r="D11" s="73">
        <v>3</v>
      </c>
      <c r="E11" s="73">
        <v>1</v>
      </c>
      <c r="F11" s="73">
        <v>1</v>
      </c>
      <c r="G11" s="74">
        <v>1</v>
      </c>
      <c r="H11" s="74">
        <v>1</v>
      </c>
      <c r="I11" s="74">
        <v>2</v>
      </c>
      <c r="J11" s="74">
        <v>3</v>
      </c>
      <c r="K11" s="74">
        <v>1</v>
      </c>
      <c r="L11" s="74">
        <v>1</v>
      </c>
      <c r="M11" s="6">
        <f t="shared" si="4"/>
        <v>15</v>
      </c>
      <c r="N11" s="76">
        <f t="shared" si="2"/>
        <v>1</v>
      </c>
      <c r="O11" s="77">
        <v>1</v>
      </c>
      <c r="P11" s="77">
        <v>2</v>
      </c>
      <c r="Q11" s="77">
        <v>1</v>
      </c>
      <c r="R11" s="66">
        <f t="shared" si="5"/>
        <v>4</v>
      </c>
      <c r="S11" s="78">
        <f t="shared" si="3"/>
        <v>1</v>
      </c>
      <c r="T11" s="53">
        <v>1</v>
      </c>
      <c r="U11" s="79">
        <v>2</v>
      </c>
      <c r="V11" s="80" t="str">
        <f t="shared" si="6"/>
        <v>б/п</v>
      </c>
    </row>
    <row r="12" spans="1:22" ht="18.75">
      <c r="A12" s="9">
        <f>MAX($A$6:A11)+1</f>
        <v>7</v>
      </c>
      <c r="B12" s="5" t="s">
        <v>39</v>
      </c>
      <c r="C12" s="50">
        <v>0</v>
      </c>
      <c r="D12" s="50">
        <v>0</v>
      </c>
      <c r="E12" s="50">
        <v>1</v>
      </c>
      <c r="F12" s="50">
        <v>0</v>
      </c>
      <c r="G12" s="67">
        <v>1</v>
      </c>
      <c r="H12" s="67">
        <v>1</v>
      </c>
      <c r="I12" s="67">
        <v>2</v>
      </c>
      <c r="J12" s="67">
        <v>2</v>
      </c>
      <c r="K12" s="67">
        <v>1</v>
      </c>
      <c r="L12" s="67">
        <v>1</v>
      </c>
      <c r="M12" s="6">
        <f t="shared" si="4"/>
        <v>9</v>
      </c>
      <c r="N12" s="7">
        <f t="shared" si="2"/>
        <v>0.6</v>
      </c>
      <c r="O12" s="52">
        <v>1</v>
      </c>
      <c r="P12" s="52">
        <v>2</v>
      </c>
      <c r="Q12" s="52">
        <v>1</v>
      </c>
      <c r="R12" s="66">
        <f t="shared" si="5"/>
        <v>4</v>
      </c>
      <c r="S12" s="8">
        <f t="shared" si="3"/>
        <v>1</v>
      </c>
      <c r="T12" s="53">
        <v>1</v>
      </c>
      <c r="U12" s="53">
        <v>2</v>
      </c>
      <c r="V12" s="10" t="str">
        <f t="shared" si="6"/>
        <v>б</v>
      </c>
    </row>
    <row r="13" spans="1:22" ht="18.75">
      <c r="A13" s="9">
        <f>MAX($A$6:A12)+1</f>
        <v>8</v>
      </c>
      <c r="B13" s="5" t="s">
        <v>40</v>
      </c>
      <c r="C13" s="50">
        <v>1</v>
      </c>
      <c r="D13" s="50">
        <v>2</v>
      </c>
      <c r="E13" s="50">
        <v>1</v>
      </c>
      <c r="F13" s="50">
        <v>0</v>
      </c>
      <c r="G13" s="67">
        <v>1</v>
      </c>
      <c r="H13" s="67">
        <v>1</v>
      </c>
      <c r="I13" s="67">
        <v>2</v>
      </c>
      <c r="J13" s="67">
        <v>3</v>
      </c>
      <c r="K13" s="67">
        <v>1</v>
      </c>
      <c r="L13" s="67">
        <v>1</v>
      </c>
      <c r="M13" s="6">
        <f t="shared" si="4"/>
        <v>13</v>
      </c>
      <c r="N13" s="7">
        <f t="shared" si="2"/>
        <v>0.8666666666666667</v>
      </c>
      <c r="O13" s="52">
        <v>1</v>
      </c>
      <c r="P13" s="52">
        <v>1</v>
      </c>
      <c r="Q13" s="52">
        <v>1</v>
      </c>
      <c r="R13" s="66">
        <f t="shared" si="5"/>
        <v>3</v>
      </c>
      <c r="S13" s="8">
        <f t="shared" si="3"/>
        <v>0.75</v>
      </c>
      <c r="T13" s="53">
        <v>1</v>
      </c>
      <c r="U13" s="53">
        <v>2</v>
      </c>
      <c r="V13" s="10" t="str">
        <f t="shared" si="6"/>
        <v>б/п</v>
      </c>
    </row>
    <row r="14" spans="1:22" ht="18.75">
      <c r="A14" s="9">
        <f>MAX($A$6:A13)+1</f>
        <v>9</v>
      </c>
      <c r="B14" s="5" t="s">
        <v>41</v>
      </c>
      <c r="C14" s="50">
        <v>1</v>
      </c>
      <c r="D14" s="50">
        <v>2</v>
      </c>
      <c r="E14" s="50">
        <v>1</v>
      </c>
      <c r="F14" s="50">
        <v>0</v>
      </c>
      <c r="G14" s="67">
        <v>1</v>
      </c>
      <c r="H14" s="67">
        <v>1</v>
      </c>
      <c r="I14" s="67">
        <v>2</v>
      </c>
      <c r="J14" s="67">
        <v>0</v>
      </c>
      <c r="K14" s="67">
        <v>1</v>
      </c>
      <c r="L14" s="67">
        <v>1</v>
      </c>
      <c r="M14" s="6">
        <f t="shared" si="4"/>
        <v>10</v>
      </c>
      <c r="N14" s="7">
        <f t="shared" si="2"/>
        <v>0.66666666666666663</v>
      </c>
      <c r="O14" s="52">
        <v>0</v>
      </c>
      <c r="P14" s="52">
        <v>0</v>
      </c>
      <c r="Q14" s="52">
        <v>1</v>
      </c>
      <c r="R14" s="66">
        <f t="shared" si="5"/>
        <v>1</v>
      </c>
      <c r="S14" s="8">
        <f t="shared" si="3"/>
        <v>0.25</v>
      </c>
      <c r="T14" s="53">
        <v>1</v>
      </c>
      <c r="U14" s="53">
        <v>2</v>
      </c>
      <c r="V14" s="10" t="str">
        <f t="shared" si="6"/>
        <v>б</v>
      </c>
    </row>
    <row r="15" spans="1:22" ht="18.75">
      <c r="A15" s="9">
        <f>MAX($A$6:A14)+1</f>
        <v>10</v>
      </c>
      <c r="B15" s="5" t="s">
        <v>42</v>
      </c>
      <c r="C15" s="50">
        <v>1</v>
      </c>
      <c r="D15" s="50">
        <v>2</v>
      </c>
      <c r="E15" s="50">
        <v>1</v>
      </c>
      <c r="F15" s="50">
        <v>0</v>
      </c>
      <c r="G15" s="67">
        <v>1</v>
      </c>
      <c r="H15" s="67">
        <v>1</v>
      </c>
      <c r="I15" s="67">
        <v>2</v>
      </c>
      <c r="J15" s="67">
        <v>2</v>
      </c>
      <c r="K15" s="67">
        <v>1</v>
      </c>
      <c r="L15" s="67">
        <v>1</v>
      </c>
      <c r="M15" s="6">
        <f t="shared" si="4"/>
        <v>12</v>
      </c>
      <c r="N15" s="7">
        <f t="shared" si="2"/>
        <v>0.8</v>
      </c>
      <c r="O15" s="52">
        <v>1</v>
      </c>
      <c r="P15" s="52">
        <v>2</v>
      </c>
      <c r="Q15" s="52">
        <v>1</v>
      </c>
      <c r="R15" s="66">
        <f t="shared" si="5"/>
        <v>4</v>
      </c>
      <c r="S15" s="8">
        <f t="shared" si="3"/>
        <v>1</v>
      </c>
      <c r="T15" s="53">
        <v>1</v>
      </c>
      <c r="U15" s="53">
        <v>2</v>
      </c>
      <c r="V15" s="10" t="str">
        <f t="shared" si="6"/>
        <v>б/п</v>
      </c>
    </row>
    <row r="16" spans="1:22" ht="18.75">
      <c r="A16" s="9">
        <f>MAX($A$6:A15)+1</f>
        <v>11</v>
      </c>
      <c r="B16" s="5" t="s">
        <v>43</v>
      </c>
      <c r="C16" s="50">
        <v>1</v>
      </c>
      <c r="D16" s="50">
        <v>2</v>
      </c>
      <c r="E16" s="50">
        <v>1</v>
      </c>
      <c r="F16" s="50">
        <v>0</v>
      </c>
      <c r="G16" s="67">
        <v>0</v>
      </c>
      <c r="H16" s="67">
        <v>1</v>
      </c>
      <c r="I16" s="67">
        <v>1</v>
      </c>
      <c r="J16" s="67">
        <v>1</v>
      </c>
      <c r="K16" s="67">
        <v>1</v>
      </c>
      <c r="L16" s="67">
        <v>1</v>
      </c>
      <c r="M16" s="6">
        <f t="shared" si="4"/>
        <v>9</v>
      </c>
      <c r="N16" s="7">
        <f t="shared" si="2"/>
        <v>0.6</v>
      </c>
      <c r="O16" s="52">
        <v>1</v>
      </c>
      <c r="P16" s="52">
        <v>2</v>
      </c>
      <c r="Q16" s="52">
        <v>1</v>
      </c>
      <c r="R16" s="66">
        <f t="shared" si="5"/>
        <v>4</v>
      </c>
      <c r="S16" s="8">
        <f t="shared" si="3"/>
        <v>1</v>
      </c>
      <c r="T16" s="53">
        <v>1</v>
      </c>
      <c r="U16" s="53">
        <v>2</v>
      </c>
      <c r="V16" s="10" t="str">
        <f t="shared" si="6"/>
        <v>б</v>
      </c>
    </row>
    <row r="17" spans="1:22" ht="18.75">
      <c r="A17" s="9">
        <f>MAX($A$6:A16)+1</f>
        <v>12</v>
      </c>
      <c r="B17" s="5" t="s">
        <v>44</v>
      </c>
      <c r="C17" s="50">
        <v>1</v>
      </c>
      <c r="D17" s="50">
        <v>3</v>
      </c>
      <c r="E17" s="50">
        <v>1</v>
      </c>
      <c r="F17" s="50">
        <v>1</v>
      </c>
      <c r="G17" s="67">
        <v>1</v>
      </c>
      <c r="H17" s="67">
        <v>1</v>
      </c>
      <c r="I17" s="67">
        <v>1</v>
      </c>
      <c r="J17" s="67">
        <v>0</v>
      </c>
      <c r="K17" s="67">
        <v>0</v>
      </c>
      <c r="L17" s="67">
        <v>1</v>
      </c>
      <c r="M17" s="6">
        <f t="shared" si="4"/>
        <v>10</v>
      </c>
      <c r="N17" s="7">
        <f t="shared" si="2"/>
        <v>0.66666666666666663</v>
      </c>
      <c r="O17" s="52">
        <v>1</v>
      </c>
      <c r="P17" s="52">
        <v>0</v>
      </c>
      <c r="Q17" s="52">
        <v>0</v>
      </c>
      <c r="R17" s="66">
        <f t="shared" si="5"/>
        <v>1</v>
      </c>
      <c r="S17" s="8">
        <f t="shared" si="3"/>
        <v>0.25</v>
      </c>
      <c r="T17" s="53">
        <v>1</v>
      </c>
      <c r="U17" s="53">
        <v>2</v>
      </c>
      <c r="V17" s="10" t="str">
        <f t="shared" si="6"/>
        <v>б</v>
      </c>
    </row>
    <row r="18" spans="1:22" ht="18.75">
      <c r="A18" s="9">
        <f>MAX($A$6:A17)+1</f>
        <v>13</v>
      </c>
      <c r="B18" s="5" t="s">
        <v>45</v>
      </c>
      <c r="C18" s="50">
        <v>0</v>
      </c>
      <c r="D18" s="50">
        <v>2</v>
      </c>
      <c r="E18" s="50">
        <v>1</v>
      </c>
      <c r="F18" s="50">
        <v>0</v>
      </c>
      <c r="G18" s="67">
        <v>1</v>
      </c>
      <c r="H18" s="67">
        <v>1</v>
      </c>
      <c r="I18" s="67">
        <v>2</v>
      </c>
      <c r="J18" s="67">
        <v>2</v>
      </c>
      <c r="K18" s="67">
        <v>1</v>
      </c>
      <c r="L18" s="67">
        <v>1</v>
      </c>
      <c r="M18" s="6">
        <f t="shared" si="4"/>
        <v>11</v>
      </c>
      <c r="N18" s="7">
        <f t="shared" si="2"/>
        <v>0.73333333333333328</v>
      </c>
      <c r="O18" s="52">
        <v>1</v>
      </c>
      <c r="P18" s="52">
        <v>2</v>
      </c>
      <c r="Q18" s="52">
        <v>1</v>
      </c>
      <c r="R18" s="66">
        <f t="shared" si="5"/>
        <v>4</v>
      </c>
      <c r="S18" s="8">
        <f t="shared" si="3"/>
        <v>1</v>
      </c>
      <c r="T18" s="53">
        <v>1</v>
      </c>
      <c r="U18" s="53">
        <v>2</v>
      </c>
      <c r="V18" s="10" t="str">
        <f t="shared" si="6"/>
        <v>б/п</v>
      </c>
    </row>
    <row r="19" spans="1:22" ht="18.75">
      <c r="A19" s="9">
        <f>MAX($A$6:A18)+1</f>
        <v>14</v>
      </c>
      <c r="B19" s="5" t="s">
        <v>46</v>
      </c>
      <c r="C19" s="50">
        <v>1</v>
      </c>
      <c r="D19" s="50">
        <v>2</v>
      </c>
      <c r="E19" s="50">
        <v>1</v>
      </c>
      <c r="F19" s="50">
        <v>1</v>
      </c>
      <c r="G19" s="67">
        <v>0</v>
      </c>
      <c r="H19" s="67">
        <v>1</v>
      </c>
      <c r="I19" s="67">
        <v>2</v>
      </c>
      <c r="J19" s="67">
        <v>3</v>
      </c>
      <c r="K19" s="67">
        <v>1</v>
      </c>
      <c r="L19" s="67">
        <v>1</v>
      </c>
      <c r="M19" s="6">
        <f t="shared" si="4"/>
        <v>13</v>
      </c>
      <c r="N19" s="7">
        <f t="shared" si="2"/>
        <v>0.8666666666666667</v>
      </c>
      <c r="O19" s="52">
        <v>1</v>
      </c>
      <c r="P19" s="52">
        <v>2</v>
      </c>
      <c r="Q19" s="52">
        <v>1</v>
      </c>
      <c r="R19" s="66">
        <f t="shared" si="5"/>
        <v>4</v>
      </c>
      <c r="S19" s="8">
        <f t="shared" si="3"/>
        <v>1</v>
      </c>
      <c r="T19" s="53">
        <v>1</v>
      </c>
      <c r="U19" s="53">
        <v>2</v>
      </c>
      <c r="V19" s="10" t="str">
        <f t="shared" si="6"/>
        <v>б/п</v>
      </c>
    </row>
    <row r="20" spans="1:22" ht="18.75">
      <c r="A20" s="9">
        <f>MAX($A$6:A19)+1</f>
        <v>15</v>
      </c>
      <c r="B20" s="5" t="s">
        <v>47</v>
      </c>
      <c r="C20" s="50">
        <v>1</v>
      </c>
      <c r="D20" s="50">
        <v>2</v>
      </c>
      <c r="E20" s="50">
        <v>1</v>
      </c>
      <c r="F20" s="50">
        <v>1</v>
      </c>
      <c r="G20" s="67">
        <v>1</v>
      </c>
      <c r="H20" s="67">
        <v>1</v>
      </c>
      <c r="I20" s="67">
        <v>1</v>
      </c>
      <c r="J20" s="67">
        <v>3</v>
      </c>
      <c r="K20" s="67">
        <v>1</v>
      </c>
      <c r="L20" s="67">
        <v>1</v>
      </c>
      <c r="M20" s="6">
        <f t="shared" si="4"/>
        <v>13</v>
      </c>
      <c r="N20" s="7">
        <f t="shared" si="2"/>
        <v>0.8666666666666667</v>
      </c>
      <c r="O20" s="52">
        <v>1</v>
      </c>
      <c r="P20" s="52">
        <v>2</v>
      </c>
      <c r="Q20" s="52">
        <v>1</v>
      </c>
      <c r="R20" s="66">
        <f t="shared" si="5"/>
        <v>4</v>
      </c>
      <c r="S20" s="8">
        <f t="shared" si="3"/>
        <v>1</v>
      </c>
      <c r="T20" s="53">
        <v>1</v>
      </c>
      <c r="U20" s="53">
        <v>2</v>
      </c>
      <c r="V20" s="10" t="str">
        <f t="shared" si="6"/>
        <v>б/п</v>
      </c>
    </row>
    <row r="21" spans="1:22" ht="18.75">
      <c r="A21" s="9">
        <v>16</v>
      </c>
      <c r="B21" s="5" t="s">
        <v>62</v>
      </c>
      <c r="C21" s="50">
        <v>0</v>
      </c>
      <c r="D21" s="50">
        <v>2</v>
      </c>
      <c r="E21" s="50">
        <v>1</v>
      </c>
      <c r="F21" s="50">
        <v>1</v>
      </c>
      <c r="G21" s="67">
        <v>1</v>
      </c>
      <c r="H21" s="67">
        <v>1</v>
      </c>
      <c r="I21" s="67">
        <v>1</v>
      </c>
      <c r="J21" s="67">
        <v>0</v>
      </c>
      <c r="K21" s="67">
        <v>1</v>
      </c>
      <c r="L21" s="67">
        <v>1</v>
      </c>
      <c r="M21" s="6">
        <f t="shared" si="4"/>
        <v>9</v>
      </c>
      <c r="N21" s="7">
        <f t="shared" si="2"/>
        <v>0.6</v>
      </c>
      <c r="O21" s="52">
        <v>1</v>
      </c>
      <c r="P21" s="52">
        <v>2</v>
      </c>
      <c r="Q21" s="52">
        <v>1</v>
      </c>
      <c r="R21" s="66">
        <f t="shared" si="5"/>
        <v>4</v>
      </c>
      <c r="S21" s="8">
        <f t="shared" si="3"/>
        <v>1</v>
      </c>
      <c r="T21" s="53">
        <v>1</v>
      </c>
      <c r="U21" s="53">
        <v>2</v>
      </c>
      <c r="V21" s="10" t="str">
        <f t="shared" si="6"/>
        <v>б</v>
      </c>
    </row>
    <row r="22" spans="1:22" ht="18.75">
      <c r="A22" s="9">
        <v>17</v>
      </c>
      <c r="B22" s="5" t="s">
        <v>48</v>
      </c>
      <c r="C22" s="50">
        <v>1</v>
      </c>
      <c r="D22" s="50">
        <v>2</v>
      </c>
      <c r="E22" s="50">
        <v>1</v>
      </c>
      <c r="F22" s="50">
        <v>0</v>
      </c>
      <c r="G22" s="67">
        <v>1</v>
      </c>
      <c r="H22" s="67">
        <v>1</v>
      </c>
      <c r="I22" s="67">
        <v>2</v>
      </c>
      <c r="J22" s="67">
        <v>0</v>
      </c>
      <c r="K22" s="67">
        <v>0</v>
      </c>
      <c r="L22" s="67">
        <v>1</v>
      </c>
      <c r="M22" s="6">
        <f t="shared" si="4"/>
        <v>9</v>
      </c>
      <c r="N22" s="7">
        <f t="shared" si="2"/>
        <v>0.6</v>
      </c>
      <c r="O22" s="52">
        <v>1</v>
      </c>
      <c r="P22" s="52">
        <v>2</v>
      </c>
      <c r="Q22" s="52">
        <v>1</v>
      </c>
      <c r="R22" s="66">
        <f t="shared" si="5"/>
        <v>4</v>
      </c>
      <c r="S22" s="8">
        <f t="shared" si="3"/>
        <v>1</v>
      </c>
      <c r="T22" s="53">
        <v>1</v>
      </c>
      <c r="U22" s="53">
        <v>2</v>
      </c>
      <c r="V22" s="10" t="str">
        <f t="shared" si="6"/>
        <v>б</v>
      </c>
    </row>
    <row r="23" spans="1:22" ht="18.75">
      <c r="A23" s="9">
        <f>MAX($A$6:A22)+1</f>
        <v>18</v>
      </c>
      <c r="B23" s="5" t="s">
        <v>49</v>
      </c>
      <c r="C23" s="50">
        <v>1</v>
      </c>
      <c r="D23" s="50">
        <v>2</v>
      </c>
      <c r="E23" s="50">
        <v>1</v>
      </c>
      <c r="F23" s="50">
        <v>1</v>
      </c>
      <c r="G23" s="67">
        <v>1</v>
      </c>
      <c r="H23" s="67">
        <v>1</v>
      </c>
      <c r="I23" s="67">
        <v>2</v>
      </c>
      <c r="J23" s="67">
        <v>2</v>
      </c>
      <c r="K23" s="67">
        <v>1</v>
      </c>
      <c r="L23" s="67">
        <v>1</v>
      </c>
      <c r="M23" s="6">
        <f t="shared" si="4"/>
        <v>13</v>
      </c>
      <c r="N23" s="7">
        <f t="shared" si="2"/>
        <v>0.8666666666666667</v>
      </c>
      <c r="O23" s="52">
        <v>1</v>
      </c>
      <c r="P23" s="52">
        <v>2</v>
      </c>
      <c r="Q23" s="52">
        <v>1</v>
      </c>
      <c r="R23" s="66">
        <f t="shared" si="5"/>
        <v>4</v>
      </c>
      <c r="S23" s="8">
        <f t="shared" si="3"/>
        <v>1</v>
      </c>
      <c r="T23" s="53">
        <v>1</v>
      </c>
      <c r="U23" s="53">
        <v>2</v>
      </c>
      <c r="V23" s="10" t="str">
        <f t="shared" si="6"/>
        <v>б/п</v>
      </c>
    </row>
    <row r="24" spans="1:22" ht="18.75">
      <c r="A24" s="9">
        <f>MAX($A$6:A23)+1</f>
        <v>19</v>
      </c>
      <c r="B24" s="5" t="s">
        <v>50</v>
      </c>
      <c r="C24" s="50">
        <v>1</v>
      </c>
      <c r="D24" s="50">
        <v>2</v>
      </c>
      <c r="E24" s="50">
        <v>1</v>
      </c>
      <c r="F24" s="50">
        <v>1</v>
      </c>
      <c r="G24" s="67">
        <v>1</v>
      </c>
      <c r="H24" s="67">
        <v>1</v>
      </c>
      <c r="I24" s="67">
        <v>2</v>
      </c>
      <c r="J24" s="67">
        <v>3</v>
      </c>
      <c r="K24" s="67">
        <v>1</v>
      </c>
      <c r="L24" s="67">
        <v>1</v>
      </c>
      <c r="M24" s="6">
        <f t="shared" si="4"/>
        <v>14</v>
      </c>
      <c r="N24" s="7">
        <f t="shared" si="2"/>
        <v>0.93333333333333335</v>
      </c>
      <c r="O24" s="52">
        <v>1</v>
      </c>
      <c r="P24" s="52">
        <v>2</v>
      </c>
      <c r="Q24" s="52">
        <v>1</v>
      </c>
      <c r="R24" s="66">
        <f t="shared" si="5"/>
        <v>4</v>
      </c>
      <c r="S24" s="8">
        <f t="shared" si="3"/>
        <v>1</v>
      </c>
      <c r="T24" s="53">
        <v>1</v>
      </c>
      <c r="U24" s="53">
        <v>2</v>
      </c>
      <c r="V24" s="10" t="str">
        <f t="shared" si="6"/>
        <v>б/п</v>
      </c>
    </row>
    <row r="25" spans="1:22" ht="18.75">
      <c r="A25" s="9">
        <f>MAX($A$6:A24)+1</f>
        <v>20</v>
      </c>
      <c r="B25" s="5" t="s">
        <v>51</v>
      </c>
      <c r="C25" s="50">
        <v>0</v>
      </c>
      <c r="D25" s="50">
        <v>3</v>
      </c>
      <c r="E25" s="50">
        <v>1</v>
      </c>
      <c r="F25" s="50">
        <v>1</v>
      </c>
      <c r="G25" s="67">
        <v>1</v>
      </c>
      <c r="H25" s="67">
        <v>1</v>
      </c>
      <c r="I25" s="67">
        <v>2</v>
      </c>
      <c r="J25" s="67">
        <v>3</v>
      </c>
      <c r="K25" s="67">
        <v>1</v>
      </c>
      <c r="L25" s="67">
        <v>1</v>
      </c>
      <c r="M25" s="6">
        <f t="shared" si="4"/>
        <v>14</v>
      </c>
      <c r="N25" s="7">
        <f t="shared" si="2"/>
        <v>0.93333333333333335</v>
      </c>
      <c r="O25" s="52">
        <v>1</v>
      </c>
      <c r="P25" s="52">
        <v>2</v>
      </c>
      <c r="Q25" s="52">
        <v>1</v>
      </c>
      <c r="R25" s="66">
        <f t="shared" si="5"/>
        <v>4</v>
      </c>
      <c r="S25" s="8">
        <f t="shared" si="3"/>
        <v>1</v>
      </c>
      <c r="T25" s="53">
        <v>1</v>
      </c>
      <c r="U25" s="53">
        <v>2</v>
      </c>
      <c r="V25" s="10" t="str">
        <f t="shared" si="6"/>
        <v>б/п</v>
      </c>
    </row>
    <row r="26" spans="1:22" s="82" customFormat="1" ht="18.75">
      <c r="A26" s="81">
        <f>MAX($A$6:A25)+1</f>
        <v>21</v>
      </c>
      <c r="B26" s="5" t="s">
        <v>52</v>
      </c>
      <c r="C26" s="73">
        <v>1</v>
      </c>
      <c r="D26" s="73">
        <v>1</v>
      </c>
      <c r="E26" s="73">
        <v>1</v>
      </c>
      <c r="F26" s="73">
        <v>1</v>
      </c>
      <c r="G26" s="74">
        <v>1</v>
      </c>
      <c r="H26" s="74">
        <v>1</v>
      </c>
      <c r="I26" s="74">
        <v>2</v>
      </c>
      <c r="J26" s="74">
        <v>3</v>
      </c>
      <c r="K26" s="74">
        <v>1</v>
      </c>
      <c r="L26" s="74">
        <v>1</v>
      </c>
      <c r="M26" s="75">
        <f t="shared" si="4"/>
        <v>13</v>
      </c>
      <c r="N26" s="76">
        <f t="shared" si="2"/>
        <v>0.8666666666666667</v>
      </c>
      <c r="O26" s="77">
        <v>1</v>
      </c>
      <c r="P26" s="77">
        <v>2</v>
      </c>
      <c r="Q26" s="77">
        <v>1</v>
      </c>
      <c r="R26" s="66">
        <f t="shared" si="5"/>
        <v>4</v>
      </c>
      <c r="S26" s="78">
        <f t="shared" si="3"/>
        <v>1</v>
      </c>
      <c r="T26" s="79">
        <v>1</v>
      </c>
      <c r="U26" s="79">
        <v>2</v>
      </c>
      <c r="V26" s="80" t="str">
        <f t="shared" si="6"/>
        <v>б/п</v>
      </c>
    </row>
    <row r="27" spans="1:22" ht="18.75">
      <c r="A27" s="9">
        <f>MAX($A$6:A26)+1</f>
        <v>22</v>
      </c>
      <c r="B27" s="5" t="s">
        <v>53</v>
      </c>
      <c r="C27" s="50">
        <v>0</v>
      </c>
      <c r="D27" s="50">
        <v>2</v>
      </c>
      <c r="E27" s="50">
        <v>1</v>
      </c>
      <c r="F27" s="50">
        <v>1</v>
      </c>
      <c r="G27" s="67">
        <v>0</v>
      </c>
      <c r="H27" s="67">
        <v>1</v>
      </c>
      <c r="I27" s="67">
        <v>1</v>
      </c>
      <c r="J27" s="67">
        <v>3</v>
      </c>
      <c r="K27" s="67">
        <v>1</v>
      </c>
      <c r="L27" s="67">
        <v>1</v>
      </c>
      <c r="M27" s="6">
        <f t="shared" si="4"/>
        <v>11</v>
      </c>
      <c r="N27" s="7">
        <f t="shared" si="2"/>
        <v>0.73333333333333328</v>
      </c>
      <c r="O27" s="52">
        <v>1</v>
      </c>
      <c r="P27" s="52">
        <v>1</v>
      </c>
      <c r="Q27" s="52">
        <v>1</v>
      </c>
      <c r="R27" s="66">
        <f t="shared" si="5"/>
        <v>3</v>
      </c>
      <c r="S27" s="8">
        <f t="shared" si="3"/>
        <v>0.75</v>
      </c>
      <c r="T27" s="53">
        <v>1</v>
      </c>
      <c r="U27" s="53">
        <v>2</v>
      </c>
      <c r="V27" s="10" t="str">
        <f t="shared" si="6"/>
        <v>б/п</v>
      </c>
    </row>
    <row r="28" spans="1:22" ht="18.75">
      <c r="A28" s="9">
        <f>MAX($A$6:A27)+1</f>
        <v>23</v>
      </c>
      <c r="B28" s="5" t="s">
        <v>54</v>
      </c>
      <c r="C28" s="50">
        <v>0</v>
      </c>
      <c r="D28" s="50">
        <v>2</v>
      </c>
      <c r="E28" s="50">
        <v>1</v>
      </c>
      <c r="F28" s="50">
        <v>1</v>
      </c>
      <c r="G28" s="67">
        <v>1</v>
      </c>
      <c r="H28" s="67">
        <v>1</v>
      </c>
      <c r="I28" s="67">
        <v>1</v>
      </c>
      <c r="J28" s="67">
        <v>0</v>
      </c>
      <c r="K28" s="67">
        <v>1</v>
      </c>
      <c r="L28" s="67">
        <v>1</v>
      </c>
      <c r="M28" s="6">
        <f t="shared" si="4"/>
        <v>9</v>
      </c>
      <c r="N28" s="7">
        <f t="shared" si="2"/>
        <v>0.6</v>
      </c>
      <c r="O28" s="52">
        <v>1</v>
      </c>
      <c r="P28" s="52">
        <v>1</v>
      </c>
      <c r="Q28" s="52">
        <v>1</v>
      </c>
      <c r="R28" s="66">
        <f t="shared" si="5"/>
        <v>3</v>
      </c>
      <c r="S28" s="8">
        <f t="shared" si="3"/>
        <v>0.75</v>
      </c>
      <c r="T28" s="53">
        <v>1</v>
      </c>
      <c r="U28" s="53">
        <v>2</v>
      </c>
      <c r="V28" s="10" t="str">
        <f t="shared" si="6"/>
        <v>б</v>
      </c>
    </row>
    <row r="29" spans="1:22" ht="18.75">
      <c r="A29" s="9">
        <f>MAX($A$6:A28)+1</f>
        <v>24</v>
      </c>
      <c r="B29" s="5" t="s">
        <v>55</v>
      </c>
      <c r="C29" s="50">
        <v>1</v>
      </c>
      <c r="D29" s="50">
        <v>2</v>
      </c>
      <c r="E29" s="50">
        <v>0</v>
      </c>
      <c r="F29" s="50">
        <v>1</v>
      </c>
      <c r="G29" s="67">
        <v>1</v>
      </c>
      <c r="H29" s="67">
        <v>1</v>
      </c>
      <c r="I29" s="67">
        <v>1</v>
      </c>
      <c r="J29" s="67">
        <v>2</v>
      </c>
      <c r="K29" s="67">
        <v>1</v>
      </c>
      <c r="L29" s="67">
        <v>0</v>
      </c>
      <c r="M29" s="6">
        <f t="shared" si="4"/>
        <v>10</v>
      </c>
      <c r="N29" s="7">
        <f t="shared" si="2"/>
        <v>0.66666666666666663</v>
      </c>
      <c r="O29" s="52">
        <v>1</v>
      </c>
      <c r="P29" s="52">
        <v>0</v>
      </c>
      <c r="Q29" s="52">
        <v>1</v>
      </c>
      <c r="R29" s="66">
        <f t="shared" si="5"/>
        <v>2</v>
      </c>
      <c r="S29" s="8">
        <f t="shared" si="3"/>
        <v>0.5</v>
      </c>
      <c r="T29" s="53">
        <v>1</v>
      </c>
      <c r="U29" s="53">
        <v>2</v>
      </c>
      <c r="V29" s="10" t="str">
        <f t="shared" si="6"/>
        <v>б</v>
      </c>
    </row>
    <row r="30" spans="1:22" ht="18.75">
      <c r="A30" s="9">
        <f>MAX($A$6:A29)+1</f>
        <v>25</v>
      </c>
      <c r="B30" s="5" t="s">
        <v>56</v>
      </c>
      <c r="C30" s="50">
        <v>1</v>
      </c>
      <c r="D30" s="50">
        <v>2</v>
      </c>
      <c r="E30" s="50">
        <v>1</v>
      </c>
      <c r="F30" s="50">
        <v>0</v>
      </c>
      <c r="G30" s="67">
        <v>1</v>
      </c>
      <c r="H30" s="67">
        <v>1</v>
      </c>
      <c r="I30" s="67">
        <v>1</v>
      </c>
      <c r="J30" s="67">
        <v>2</v>
      </c>
      <c r="K30" s="67">
        <v>0</v>
      </c>
      <c r="L30" s="67">
        <v>1</v>
      </c>
      <c r="M30" s="6">
        <f t="shared" si="4"/>
        <v>10</v>
      </c>
      <c r="N30" s="7">
        <f t="shared" si="2"/>
        <v>0.66666666666666663</v>
      </c>
      <c r="O30" s="52">
        <v>1</v>
      </c>
      <c r="P30" s="52">
        <v>2</v>
      </c>
      <c r="Q30" s="52">
        <v>1</v>
      </c>
      <c r="R30" s="66">
        <f t="shared" si="5"/>
        <v>4</v>
      </c>
      <c r="S30" s="8">
        <f t="shared" si="3"/>
        <v>1</v>
      </c>
      <c r="T30" s="53">
        <v>1</v>
      </c>
      <c r="U30" s="53">
        <v>2</v>
      </c>
      <c r="V30" s="10" t="str">
        <f t="shared" si="6"/>
        <v>б/п</v>
      </c>
    </row>
    <row r="31" spans="1:22" ht="19.5" thickBot="1">
      <c r="A31" s="9">
        <f>MAX($A$6:A30)+1</f>
        <v>26</v>
      </c>
      <c r="B31" s="57" t="s">
        <v>57</v>
      </c>
      <c r="C31" s="50">
        <v>1</v>
      </c>
      <c r="D31" s="50">
        <v>2</v>
      </c>
      <c r="E31" s="50">
        <v>1</v>
      </c>
      <c r="F31" s="50">
        <v>0</v>
      </c>
      <c r="G31" s="67">
        <v>1</v>
      </c>
      <c r="H31" s="67">
        <v>1</v>
      </c>
      <c r="I31" s="67">
        <v>2</v>
      </c>
      <c r="J31" s="67">
        <v>2</v>
      </c>
      <c r="K31" s="67">
        <v>1</v>
      </c>
      <c r="L31" s="67">
        <v>1</v>
      </c>
      <c r="M31" s="6">
        <f t="shared" si="4"/>
        <v>12</v>
      </c>
      <c r="N31" s="7">
        <f t="shared" si="2"/>
        <v>0.8</v>
      </c>
      <c r="O31" s="52">
        <v>1</v>
      </c>
      <c r="P31" s="52">
        <v>2</v>
      </c>
      <c r="Q31" s="52">
        <v>1</v>
      </c>
      <c r="R31" s="66">
        <f t="shared" si="5"/>
        <v>4</v>
      </c>
      <c r="S31" s="8">
        <f t="shared" si="3"/>
        <v>1</v>
      </c>
      <c r="T31" s="53">
        <v>1</v>
      </c>
      <c r="U31" s="53">
        <v>2</v>
      </c>
      <c r="V31" s="10" t="str">
        <f t="shared" si="6"/>
        <v>б/п</v>
      </c>
    </row>
    <row r="32" spans="1:22" ht="19.5" thickBot="1">
      <c r="A32" s="9">
        <f>MAX($A$6:A31)+1</f>
        <v>27</v>
      </c>
      <c r="B32" s="57" t="s">
        <v>58</v>
      </c>
      <c r="C32" s="50">
        <v>0</v>
      </c>
      <c r="D32" s="50">
        <v>3</v>
      </c>
      <c r="E32" s="50">
        <v>1</v>
      </c>
      <c r="F32" s="50">
        <v>1</v>
      </c>
      <c r="G32" s="67">
        <v>1</v>
      </c>
      <c r="H32" s="67">
        <v>1</v>
      </c>
      <c r="I32" s="67">
        <v>2</v>
      </c>
      <c r="J32" s="67">
        <v>3</v>
      </c>
      <c r="K32" s="67">
        <v>1</v>
      </c>
      <c r="L32" s="67">
        <v>1</v>
      </c>
      <c r="M32" s="6">
        <f t="shared" si="4"/>
        <v>14</v>
      </c>
      <c r="N32" s="7">
        <f t="shared" si="2"/>
        <v>0.93333333333333335</v>
      </c>
      <c r="O32" s="52">
        <v>1</v>
      </c>
      <c r="P32" s="52">
        <v>2</v>
      </c>
      <c r="Q32" s="52">
        <v>1</v>
      </c>
      <c r="R32" s="66">
        <f t="shared" si="5"/>
        <v>4</v>
      </c>
      <c r="S32" s="8">
        <f t="shared" si="3"/>
        <v>1</v>
      </c>
      <c r="T32" s="53">
        <v>1</v>
      </c>
      <c r="U32" s="53">
        <v>2</v>
      </c>
      <c r="V32" s="10" t="str">
        <f t="shared" si="6"/>
        <v>б/п</v>
      </c>
    </row>
    <row r="33" spans="1:22" ht="18.75">
      <c r="A33" s="9"/>
      <c r="B33" s="5" t="s">
        <v>8</v>
      </c>
      <c r="C33" s="4">
        <f t="shared" ref="C33:J33" si="7">COUNTIF(C6:C32,"&gt;0")</f>
        <v>20</v>
      </c>
      <c r="D33" s="58">
        <f t="shared" si="7"/>
        <v>25</v>
      </c>
      <c r="E33" s="58">
        <f t="shared" si="7"/>
        <v>26</v>
      </c>
      <c r="F33" s="58">
        <f t="shared" si="7"/>
        <v>15</v>
      </c>
      <c r="G33" s="60">
        <f t="shared" si="7"/>
        <v>24</v>
      </c>
      <c r="H33" s="66">
        <f t="shared" si="7"/>
        <v>27</v>
      </c>
      <c r="I33" s="66">
        <f t="shared" si="7"/>
        <v>27</v>
      </c>
      <c r="J33" s="66">
        <f t="shared" si="7"/>
        <v>22</v>
      </c>
      <c r="K33" s="66">
        <f t="shared" ref="K33:L33" si="8">COUNTIF(K6:K32,"&gt;0")</f>
        <v>23</v>
      </c>
      <c r="L33" s="66">
        <f t="shared" si="8"/>
        <v>26</v>
      </c>
      <c r="M33" s="11"/>
      <c r="N33" s="12"/>
      <c r="O33" s="4">
        <f>COUNTIF(O6:O32,"&gt;0")</f>
        <v>26</v>
      </c>
      <c r="P33" s="56">
        <f>COUNTIF(P6:P32,"&gt;0")</f>
        <v>24</v>
      </c>
      <c r="Q33" s="66">
        <f t="shared" ref="Q33:R33" si="9">COUNTIF(Q6:Q32,"&gt;0")</f>
        <v>26</v>
      </c>
      <c r="R33" s="66">
        <f t="shared" si="9"/>
        <v>27</v>
      </c>
      <c r="S33" s="10"/>
      <c r="T33" s="10"/>
      <c r="U33" s="10"/>
      <c r="V33" s="10"/>
    </row>
    <row r="34" spans="1:22" ht="18.75">
      <c r="A34" s="9"/>
      <c r="B34" s="5" t="s">
        <v>9</v>
      </c>
      <c r="C34" s="47">
        <f t="shared" ref="C34:J34" si="10">$A$32-C33</f>
        <v>7</v>
      </c>
      <c r="D34" s="47">
        <f t="shared" si="10"/>
        <v>2</v>
      </c>
      <c r="E34" s="47">
        <f t="shared" si="10"/>
        <v>1</v>
      </c>
      <c r="F34" s="47">
        <f t="shared" si="10"/>
        <v>12</v>
      </c>
      <c r="G34" s="47">
        <f t="shared" si="10"/>
        <v>3</v>
      </c>
      <c r="H34" s="47">
        <f t="shared" si="10"/>
        <v>0</v>
      </c>
      <c r="I34" s="47">
        <f t="shared" si="10"/>
        <v>0</v>
      </c>
      <c r="J34" s="47">
        <f t="shared" si="10"/>
        <v>5</v>
      </c>
      <c r="K34" s="47">
        <f t="shared" ref="K34:L34" si="11">$A$32-K33</f>
        <v>4</v>
      </c>
      <c r="L34" s="47">
        <f t="shared" si="11"/>
        <v>1</v>
      </c>
      <c r="M34" s="47"/>
      <c r="N34" s="47"/>
      <c r="O34" s="47">
        <f>$A$32-O33</f>
        <v>1</v>
      </c>
      <c r="P34" s="47">
        <f>$A$32-P33</f>
        <v>3</v>
      </c>
      <c r="Q34" s="47">
        <f>$A$32-Q33</f>
        <v>1</v>
      </c>
      <c r="R34" s="47">
        <f>$A$32-R33</f>
        <v>0</v>
      </c>
      <c r="S34" s="10"/>
      <c r="T34" s="10"/>
      <c r="U34" s="10"/>
      <c r="V34" s="10"/>
    </row>
    <row r="39" spans="1:22" ht="20.25" customHeight="1"/>
    <row r="40" spans="1:22" ht="18.75">
      <c r="B40" s="55" t="s">
        <v>11</v>
      </c>
      <c r="C40" s="27">
        <f>C4</f>
        <v>1</v>
      </c>
      <c r="D40" s="27">
        <f>D4</f>
        <v>2</v>
      </c>
      <c r="E40" s="27">
        <f>E4</f>
        <v>3</v>
      </c>
      <c r="F40" s="27">
        <f>F4</f>
        <v>4</v>
      </c>
      <c r="G40" s="27">
        <f>G4</f>
        <v>5</v>
      </c>
      <c r="H40" s="27">
        <f t="shared" ref="H40:K40" si="12">H4</f>
        <v>6</v>
      </c>
      <c r="I40" s="27">
        <f t="shared" si="12"/>
        <v>7</v>
      </c>
      <c r="J40" s="27">
        <f t="shared" si="12"/>
        <v>8</v>
      </c>
      <c r="K40" s="27">
        <f t="shared" si="12"/>
        <v>9</v>
      </c>
      <c r="L40" s="27">
        <f>L4</f>
        <v>10</v>
      </c>
      <c r="M40" s="27">
        <v>11</v>
      </c>
      <c r="N40" s="27">
        <v>12</v>
      </c>
      <c r="O40" s="27">
        <v>10</v>
      </c>
      <c r="P40" s="48">
        <v>13</v>
      </c>
      <c r="Q40" s="69"/>
    </row>
    <row r="41" spans="1:22" ht="18.75">
      <c r="B41" s="5" t="s">
        <v>8</v>
      </c>
      <c r="C41" s="21">
        <f>FLOOR((C33*100/$A$32),1)</f>
        <v>74</v>
      </c>
      <c r="D41" s="54">
        <f>FLOOR((D33*100/$A$32),1)</f>
        <v>92</v>
      </c>
      <c r="E41" s="54">
        <f>FLOOR((E33*100/$A$32),1)</f>
        <v>96</v>
      </c>
      <c r="F41" s="60">
        <f>FLOOR((F33*100/$A$32),1)</f>
        <v>55</v>
      </c>
      <c r="G41" s="60">
        <f>FLOOR((G33*100/$A$32),1)</f>
        <v>88</v>
      </c>
      <c r="H41" s="66"/>
      <c r="I41" s="60">
        <f>FLOOR((I33*100/$A$32),1)</f>
        <v>100</v>
      </c>
      <c r="J41" s="60">
        <f>FLOOR((J33*100/$A$32),1)</f>
        <v>81</v>
      </c>
      <c r="K41" s="66"/>
      <c r="L41" s="60">
        <f>FLOOR((L33*100/$A$32),1)</f>
        <v>96</v>
      </c>
      <c r="M41" s="54">
        <f>FLOOR((O33*100/$A$32),1)</f>
        <v>96</v>
      </c>
      <c r="N41" s="56">
        <f>FLOOR((P33*100/$A$32),1)</f>
        <v>88</v>
      </c>
      <c r="O41" s="56">
        <v>100</v>
      </c>
      <c r="P41" s="66">
        <f>FLOOR((Q33*100/$A$32),1)</f>
        <v>96</v>
      </c>
      <c r="Q41" s="70"/>
    </row>
    <row r="42" spans="1:22" ht="18.75">
      <c r="B42" s="5" t="s">
        <v>9</v>
      </c>
      <c r="C42" s="22">
        <f>100-C41</f>
        <v>26</v>
      </c>
      <c r="D42" s="22">
        <f t="shared" ref="D42:M42" si="13">100-D41</f>
        <v>8</v>
      </c>
      <c r="E42" s="22">
        <f t="shared" si="13"/>
        <v>4</v>
      </c>
      <c r="F42" s="22">
        <f t="shared" si="13"/>
        <v>45</v>
      </c>
      <c r="G42" s="22">
        <f t="shared" si="13"/>
        <v>12</v>
      </c>
      <c r="H42" s="22"/>
      <c r="I42" s="22">
        <f t="shared" si="13"/>
        <v>0</v>
      </c>
      <c r="J42" s="22">
        <f t="shared" si="13"/>
        <v>19</v>
      </c>
      <c r="K42" s="22"/>
      <c r="L42" s="22">
        <f t="shared" si="13"/>
        <v>4</v>
      </c>
      <c r="M42" s="22">
        <f t="shared" si="13"/>
        <v>4</v>
      </c>
      <c r="N42" s="22">
        <f>100-N41</f>
        <v>12</v>
      </c>
      <c r="O42" s="22">
        <v>0</v>
      </c>
      <c r="P42" s="22">
        <f t="shared" ref="P42" si="14">100-P41</f>
        <v>4</v>
      </c>
      <c r="Q42" s="71"/>
    </row>
  </sheetData>
  <mergeCells count="10">
    <mergeCell ref="T3:T5"/>
    <mergeCell ref="U3:U5"/>
    <mergeCell ref="V3:V5"/>
    <mergeCell ref="A1:V1"/>
    <mergeCell ref="M3:M4"/>
    <mergeCell ref="N3:N4"/>
    <mergeCell ref="R3:R4"/>
    <mergeCell ref="S3:S4"/>
    <mergeCell ref="C3:L3"/>
    <mergeCell ref="O3:Q3"/>
  </mergeCells>
  <pageMargins left="0.70866141732283472" right="0.70866141732283472" top="0.74803149606299213" bottom="0.74803149606299213" header="0.31496062992125984" footer="0.31496062992125984"/>
  <pageSetup paperSize="9" scale="41" orientation="landscape" horizontalDpi="180" verticalDpi="180" r:id="rId1"/>
  <rowBreaks count="1" manualBreakCount="1">
    <brk id="74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3"/>
  <sheetViews>
    <sheetView zoomScale="70" zoomScaleNormal="70" workbookViewId="0">
      <selection sqref="A1:I2"/>
    </sheetView>
  </sheetViews>
  <sheetFormatPr defaultRowHeight="15"/>
  <cols>
    <col min="1" max="1" width="8.28515625" customWidth="1"/>
    <col min="2" max="2" width="24.140625" customWidth="1"/>
    <col min="3" max="3" width="11.85546875" customWidth="1"/>
    <col min="5" max="5" width="12.28515625" customWidth="1"/>
    <col min="7" max="7" width="11.42578125" customWidth="1"/>
    <col min="8" max="8" width="12.85546875" customWidth="1"/>
    <col min="9" max="9" width="12.42578125" customWidth="1"/>
    <col min="10" max="11" width="15.85546875" customWidth="1"/>
    <col min="12" max="12" width="9.85546875" customWidth="1"/>
    <col min="13" max="13" width="13.140625" customWidth="1"/>
  </cols>
  <sheetData>
    <row r="1" spans="1:17" ht="15" customHeight="1">
      <c r="A1" s="118" t="s">
        <v>66</v>
      </c>
      <c r="B1" s="118"/>
      <c r="C1" s="118"/>
      <c r="D1" s="118"/>
      <c r="E1" s="118"/>
      <c r="F1" s="118"/>
      <c r="G1" s="118"/>
      <c r="H1" s="118"/>
      <c r="I1" s="118"/>
    </row>
    <row r="2" spans="1:17" ht="23.25" customHeight="1">
      <c r="A2" s="118"/>
      <c r="B2" s="118"/>
      <c r="C2" s="118"/>
      <c r="D2" s="118"/>
      <c r="E2" s="118"/>
      <c r="F2" s="118"/>
      <c r="G2" s="118"/>
      <c r="H2" s="118"/>
      <c r="I2" s="118"/>
      <c r="K2" s="46"/>
      <c r="L2" s="46"/>
      <c r="M2" s="46"/>
      <c r="N2" s="46"/>
      <c r="O2" s="46"/>
      <c r="P2" s="46"/>
      <c r="Q2" s="46"/>
    </row>
    <row r="3" spans="1:17">
      <c r="B3" s="18"/>
      <c r="C3" s="18"/>
      <c r="D3" s="18"/>
      <c r="E3" s="18"/>
      <c r="F3" s="18"/>
      <c r="G3" s="18"/>
      <c r="H3" s="18"/>
    </row>
    <row r="4" spans="1:17" ht="18.75">
      <c r="A4" s="106" t="s">
        <v>26</v>
      </c>
      <c r="B4" s="107"/>
      <c r="C4" s="107"/>
      <c r="D4" s="107"/>
      <c r="E4" s="107"/>
      <c r="F4" s="107"/>
      <c r="G4" s="107"/>
      <c r="H4" s="108"/>
    </row>
    <row r="5" spans="1:17" ht="15" customHeight="1">
      <c r="A5" s="106" t="str">
        <f>'Титульный лист'!B19</f>
        <v xml:space="preserve"> 2 полугодие        2018-2019 учебный год</v>
      </c>
      <c r="B5" s="107"/>
      <c r="C5" s="107"/>
      <c r="D5" s="107"/>
      <c r="E5" s="107"/>
      <c r="F5" s="107"/>
      <c r="G5" s="107"/>
      <c r="H5" s="108"/>
    </row>
    <row r="6" spans="1:17" ht="15.75">
      <c r="A6" s="35"/>
      <c r="B6" s="36" t="s">
        <v>27</v>
      </c>
      <c r="C6" s="37">
        <f>A36</f>
        <v>27</v>
      </c>
      <c r="D6" s="38" t="s">
        <v>28</v>
      </c>
      <c r="E6" s="38"/>
      <c r="F6" s="38"/>
      <c r="G6" s="38"/>
      <c r="H6" s="39"/>
    </row>
    <row r="7" spans="1:17" ht="15.75">
      <c r="A7" s="19" t="s">
        <v>20</v>
      </c>
      <c r="B7" s="19" t="s">
        <v>21</v>
      </c>
      <c r="C7" s="125" t="s">
        <v>22</v>
      </c>
      <c r="D7" s="126"/>
      <c r="E7" s="19" t="s">
        <v>23</v>
      </c>
      <c r="F7" s="19"/>
      <c r="G7" s="116" t="s">
        <v>24</v>
      </c>
      <c r="H7" s="109" t="s">
        <v>32</v>
      </c>
    </row>
    <row r="8" spans="1:17" ht="15.75">
      <c r="A8" s="19"/>
      <c r="B8" s="19"/>
      <c r="C8" s="19" t="s">
        <v>1</v>
      </c>
      <c r="D8" s="19" t="s">
        <v>2</v>
      </c>
      <c r="E8" s="19" t="s">
        <v>1</v>
      </c>
      <c r="F8" s="19" t="s">
        <v>2</v>
      </c>
      <c r="G8" s="117"/>
      <c r="H8" s="110"/>
      <c r="I8" s="34"/>
      <c r="J8" s="34"/>
      <c r="K8" s="34"/>
      <c r="L8" s="34"/>
      <c r="M8" s="34"/>
      <c r="N8" s="34"/>
      <c r="O8" s="34"/>
      <c r="P8" s="34"/>
    </row>
    <row r="9" spans="1:17" s="65" customFormat="1" ht="15.75">
      <c r="A9" s="61"/>
      <c r="B9" s="62" t="s">
        <v>25</v>
      </c>
      <c r="C9" s="62">
        <f>Протокол!M5</f>
        <v>15</v>
      </c>
      <c r="D9" s="63">
        <f>Протокол!N5</f>
        <v>1</v>
      </c>
      <c r="E9" s="62">
        <f>Протокол!R5</f>
        <v>4</v>
      </c>
      <c r="F9" s="63">
        <f>Протокол!S5</f>
        <v>1</v>
      </c>
      <c r="G9" s="62"/>
      <c r="H9" s="64">
        <f>C9+E9</f>
        <v>19</v>
      </c>
    </row>
    <row r="10" spans="1:17" ht="18.75">
      <c r="A10" s="19">
        <v>1</v>
      </c>
      <c r="B10" s="5" t="s">
        <v>34</v>
      </c>
      <c r="C10" s="19">
        <f>Протокол!M6</f>
        <v>12</v>
      </c>
      <c r="D10" s="20">
        <f>Протокол!N6</f>
        <v>0.8</v>
      </c>
      <c r="E10" s="19">
        <f>Протокол!R6</f>
        <v>4</v>
      </c>
      <c r="F10" s="20">
        <f>Протокол!S6</f>
        <v>1</v>
      </c>
      <c r="G10" s="40" t="str">
        <f>Протокол!V6</f>
        <v>б/п</v>
      </c>
      <c r="H10" s="26">
        <f t="shared" ref="H10:H36" si="0">C10+E10</f>
        <v>16</v>
      </c>
    </row>
    <row r="11" spans="1:17" ht="18.75">
      <c r="A11" s="19">
        <f>MAX($A$10:A10)+1</f>
        <v>2</v>
      </c>
      <c r="B11" s="5" t="s">
        <v>35</v>
      </c>
      <c r="C11" s="19">
        <f>Протокол!M7</f>
        <v>11</v>
      </c>
      <c r="D11" s="20">
        <f>Протокол!N7</f>
        <v>0.73333333333333328</v>
      </c>
      <c r="E11" s="19">
        <f>Протокол!R7</f>
        <v>4</v>
      </c>
      <c r="F11" s="20">
        <f>Протокол!S7</f>
        <v>1</v>
      </c>
      <c r="G11" s="40" t="str">
        <f>Протокол!V7</f>
        <v>б/п</v>
      </c>
      <c r="H11" s="26">
        <f t="shared" si="0"/>
        <v>15</v>
      </c>
    </row>
    <row r="12" spans="1:17" ht="18.75">
      <c r="A12" s="19">
        <f>MAX($A$10:A11)+1</f>
        <v>3</v>
      </c>
      <c r="B12" s="5" t="s">
        <v>36</v>
      </c>
      <c r="C12" s="19">
        <f>Протокол!M8</f>
        <v>13</v>
      </c>
      <c r="D12" s="20">
        <f>Протокол!N8</f>
        <v>0.8666666666666667</v>
      </c>
      <c r="E12" s="19">
        <f>Протокол!R8</f>
        <v>4</v>
      </c>
      <c r="F12" s="20">
        <f>Протокол!S8</f>
        <v>1</v>
      </c>
      <c r="G12" s="40" t="str">
        <f>Протокол!V8</f>
        <v>б/п</v>
      </c>
      <c r="H12" s="26">
        <f t="shared" si="0"/>
        <v>17</v>
      </c>
    </row>
    <row r="13" spans="1:17" ht="18.75">
      <c r="A13" s="19">
        <f>MAX($A$10:A12)+1</f>
        <v>4</v>
      </c>
      <c r="B13" s="5" t="s">
        <v>37</v>
      </c>
      <c r="C13" s="19">
        <f>Протокол!M9</f>
        <v>11</v>
      </c>
      <c r="D13" s="20">
        <f>Протокол!N9</f>
        <v>0.73333333333333328</v>
      </c>
      <c r="E13" s="19">
        <f>Протокол!R9</f>
        <v>4</v>
      </c>
      <c r="F13" s="20">
        <f>Протокол!S9</f>
        <v>1</v>
      </c>
      <c r="G13" s="40" t="str">
        <f>Протокол!V9</f>
        <v>б/п</v>
      </c>
      <c r="H13" s="26">
        <f t="shared" si="0"/>
        <v>15</v>
      </c>
    </row>
    <row r="14" spans="1:17" ht="18.75">
      <c r="A14" s="19">
        <f>MAX($A$10:A13)+1</f>
        <v>5</v>
      </c>
      <c r="B14" s="5" t="s">
        <v>59</v>
      </c>
      <c r="C14" s="19">
        <f>Протокол!M10</f>
        <v>13</v>
      </c>
      <c r="D14" s="20">
        <f>Протокол!N10</f>
        <v>0.8666666666666667</v>
      </c>
      <c r="E14" s="19">
        <f>Протокол!R10</f>
        <v>3</v>
      </c>
      <c r="F14" s="20">
        <f>Протокол!S10</f>
        <v>0.75</v>
      </c>
      <c r="G14" s="40" t="str">
        <f>Протокол!V10</f>
        <v>б/п</v>
      </c>
      <c r="H14" s="26">
        <f t="shared" si="0"/>
        <v>16</v>
      </c>
    </row>
    <row r="15" spans="1:17" ht="18.75">
      <c r="A15" s="19">
        <f>MAX($A$10:A14)+1</f>
        <v>6</v>
      </c>
      <c r="B15" s="5" t="s">
        <v>38</v>
      </c>
      <c r="C15" s="19">
        <f>Протокол!M11</f>
        <v>15</v>
      </c>
      <c r="D15" s="20">
        <f>Протокол!N11</f>
        <v>1</v>
      </c>
      <c r="E15" s="19">
        <f>Протокол!R11</f>
        <v>4</v>
      </c>
      <c r="F15" s="20">
        <f>Протокол!S11</f>
        <v>1</v>
      </c>
      <c r="G15" s="40" t="str">
        <f>Протокол!V11</f>
        <v>б/п</v>
      </c>
      <c r="H15" s="26">
        <f t="shared" si="0"/>
        <v>19</v>
      </c>
    </row>
    <row r="16" spans="1:17" ht="18.75">
      <c r="A16" s="19">
        <f>MAX($A$10:A15)+1</f>
        <v>7</v>
      </c>
      <c r="B16" s="5" t="s">
        <v>39</v>
      </c>
      <c r="C16" s="19">
        <f>Протокол!M12</f>
        <v>9</v>
      </c>
      <c r="D16" s="20">
        <f>Протокол!N12</f>
        <v>0.6</v>
      </c>
      <c r="E16" s="19">
        <f>Протокол!R12</f>
        <v>4</v>
      </c>
      <c r="F16" s="20">
        <f>Протокол!S12</f>
        <v>1</v>
      </c>
      <c r="G16" s="40" t="str">
        <f>Протокол!V12</f>
        <v>б</v>
      </c>
      <c r="H16" s="26">
        <f t="shared" si="0"/>
        <v>13</v>
      </c>
    </row>
    <row r="17" spans="1:8" ht="18.75">
      <c r="A17" s="19">
        <f>MAX($A$10:A16)+1</f>
        <v>8</v>
      </c>
      <c r="B17" s="5" t="s">
        <v>40</v>
      </c>
      <c r="C17" s="19">
        <f>Протокол!M13</f>
        <v>13</v>
      </c>
      <c r="D17" s="20">
        <f>Протокол!N13</f>
        <v>0.8666666666666667</v>
      </c>
      <c r="E17" s="19">
        <f>Протокол!R13</f>
        <v>3</v>
      </c>
      <c r="F17" s="20">
        <f>Протокол!S13</f>
        <v>0.75</v>
      </c>
      <c r="G17" s="40" t="str">
        <f>Протокол!V13</f>
        <v>б/п</v>
      </c>
      <c r="H17" s="26">
        <f t="shared" si="0"/>
        <v>16</v>
      </c>
    </row>
    <row r="18" spans="1:8" ht="18.75">
      <c r="A18" s="19">
        <f>MAX($A$10:A17)+1</f>
        <v>9</v>
      </c>
      <c r="B18" s="5" t="s">
        <v>41</v>
      </c>
      <c r="C18" s="19">
        <f>Протокол!M14</f>
        <v>10</v>
      </c>
      <c r="D18" s="20">
        <f>Протокол!N14</f>
        <v>0.66666666666666663</v>
      </c>
      <c r="E18" s="19">
        <f>Протокол!R14</f>
        <v>1</v>
      </c>
      <c r="F18" s="20">
        <f>Протокол!S14</f>
        <v>0.25</v>
      </c>
      <c r="G18" s="40" t="str">
        <f>Протокол!V14</f>
        <v>б</v>
      </c>
      <c r="H18" s="26">
        <f t="shared" si="0"/>
        <v>11</v>
      </c>
    </row>
    <row r="19" spans="1:8" ht="18.75">
      <c r="A19" s="19">
        <f>MAX($A$10:A18)+1</f>
        <v>10</v>
      </c>
      <c r="B19" s="5" t="s">
        <v>42</v>
      </c>
      <c r="C19" s="19">
        <f>Протокол!M15</f>
        <v>12</v>
      </c>
      <c r="D19" s="20">
        <f>Протокол!N15</f>
        <v>0.8</v>
      </c>
      <c r="E19" s="19">
        <f>Протокол!R15</f>
        <v>4</v>
      </c>
      <c r="F19" s="20">
        <f>Протокол!S15</f>
        <v>1</v>
      </c>
      <c r="G19" s="40" t="str">
        <f>Протокол!V15</f>
        <v>б/п</v>
      </c>
      <c r="H19" s="26">
        <f t="shared" si="0"/>
        <v>16</v>
      </c>
    </row>
    <row r="20" spans="1:8" ht="18.75">
      <c r="A20" s="19">
        <f>MAX($A$10:A19)+1</f>
        <v>11</v>
      </c>
      <c r="B20" s="5" t="s">
        <v>43</v>
      </c>
      <c r="C20" s="19">
        <f>Протокол!M16</f>
        <v>9</v>
      </c>
      <c r="D20" s="20">
        <f>Протокол!N16</f>
        <v>0.6</v>
      </c>
      <c r="E20" s="19">
        <f>Протокол!R16</f>
        <v>4</v>
      </c>
      <c r="F20" s="20">
        <f>Протокол!S16</f>
        <v>1</v>
      </c>
      <c r="G20" s="40" t="str">
        <f>Протокол!V16</f>
        <v>б</v>
      </c>
      <c r="H20" s="26">
        <f>C20+E20</f>
        <v>13</v>
      </c>
    </row>
    <row r="21" spans="1:8" ht="18.75">
      <c r="A21" s="19">
        <f>MAX($A$10:A20)+1</f>
        <v>12</v>
      </c>
      <c r="B21" s="5" t="s">
        <v>44</v>
      </c>
      <c r="C21" s="19">
        <f>Протокол!M17</f>
        <v>10</v>
      </c>
      <c r="D21" s="20">
        <f>Протокол!N17</f>
        <v>0.66666666666666663</v>
      </c>
      <c r="E21" s="19">
        <f>Протокол!R17</f>
        <v>1</v>
      </c>
      <c r="F21" s="20">
        <f>Протокол!S17</f>
        <v>0.25</v>
      </c>
      <c r="G21" s="40" t="str">
        <f>Протокол!V17</f>
        <v>б</v>
      </c>
      <c r="H21" s="26">
        <f>C21+E21</f>
        <v>11</v>
      </c>
    </row>
    <row r="22" spans="1:8" ht="18.75">
      <c r="A22" s="19">
        <f>MAX($A$10:A21)+1</f>
        <v>13</v>
      </c>
      <c r="B22" s="5" t="s">
        <v>45</v>
      </c>
      <c r="C22" s="19">
        <f>Протокол!M18</f>
        <v>11</v>
      </c>
      <c r="D22" s="20">
        <f>Протокол!N18</f>
        <v>0.73333333333333328</v>
      </c>
      <c r="E22" s="19">
        <f>Протокол!R18</f>
        <v>4</v>
      </c>
      <c r="F22" s="20">
        <f>Протокол!S18</f>
        <v>1</v>
      </c>
      <c r="G22" s="40" t="str">
        <f>Протокол!V18</f>
        <v>б/п</v>
      </c>
      <c r="H22" s="26">
        <f t="shared" si="0"/>
        <v>15</v>
      </c>
    </row>
    <row r="23" spans="1:8" ht="18.75">
      <c r="A23" s="19">
        <f>MAX($A$10:A22)+1</f>
        <v>14</v>
      </c>
      <c r="B23" s="5" t="s">
        <v>46</v>
      </c>
      <c r="C23" s="19">
        <f>Протокол!M19</f>
        <v>13</v>
      </c>
      <c r="D23" s="20">
        <f>Протокол!N19</f>
        <v>0.8666666666666667</v>
      </c>
      <c r="E23" s="19">
        <f>Протокол!R19</f>
        <v>4</v>
      </c>
      <c r="F23" s="20">
        <f>Протокол!S19</f>
        <v>1</v>
      </c>
      <c r="G23" s="40" t="str">
        <f>Протокол!V19</f>
        <v>б/п</v>
      </c>
      <c r="H23" s="26">
        <f t="shared" si="0"/>
        <v>17</v>
      </c>
    </row>
    <row r="24" spans="1:8" ht="18.75">
      <c r="A24" s="19">
        <f>MAX($A$10:A23)+1</f>
        <v>15</v>
      </c>
      <c r="B24" s="5" t="s">
        <v>47</v>
      </c>
      <c r="C24" s="19">
        <f>Протокол!M20</f>
        <v>13</v>
      </c>
      <c r="D24" s="20">
        <f>Протокол!N20</f>
        <v>0.8666666666666667</v>
      </c>
      <c r="E24" s="19">
        <f>Протокол!R20</f>
        <v>4</v>
      </c>
      <c r="F24" s="20">
        <f>Протокол!S20</f>
        <v>1</v>
      </c>
      <c r="G24" s="40" t="str">
        <f>Протокол!V20</f>
        <v>б/п</v>
      </c>
      <c r="H24" s="26">
        <f>C24+E24</f>
        <v>17</v>
      </c>
    </row>
    <row r="25" spans="1:8" ht="18.75">
      <c r="A25" s="19">
        <f>MAX($A$10:A24)+1</f>
        <v>16</v>
      </c>
      <c r="B25" s="5" t="s">
        <v>62</v>
      </c>
      <c r="C25" s="19">
        <f>Протокол!M21</f>
        <v>9</v>
      </c>
      <c r="D25" s="20">
        <f>Протокол!N21</f>
        <v>0.6</v>
      </c>
      <c r="E25" s="19">
        <f>Протокол!R21</f>
        <v>4</v>
      </c>
      <c r="F25" s="20">
        <f>Протокол!S21</f>
        <v>1</v>
      </c>
      <c r="G25" s="40" t="str">
        <f>Протокол!V21</f>
        <v>б</v>
      </c>
      <c r="H25" s="26">
        <f>C25+E25</f>
        <v>13</v>
      </c>
    </row>
    <row r="26" spans="1:8" ht="18.75">
      <c r="A26" s="19">
        <f>MAX($A$10:A25)+1</f>
        <v>17</v>
      </c>
      <c r="B26" s="5" t="s">
        <v>48</v>
      </c>
      <c r="C26" s="19">
        <f>Протокол!M22</f>
        <v>9</v>
      </c>
      <c r="D26" s="20">
        <f>Протокол!N22</f>
        <v>0.6</v>
      </c>
      <c r="E26" s="19">
        <f>Протокол!R22</f>
        <v>4</v>
      </c>
      <c r="F26" s="20">
        <f>Протокол!S22</f>
        <v>1</v>
      </c>
      <c r="G26" s="40" t="str">
        <f>Протокол!V22</f>
        <v>б</v>
      </c>
      <c r="H26" s="26">
        <f t="shared" si="0"/>
        <v>13</v>
      </c>
    </row>
    <row r="27" spans="1:8" ht="18.75">
      <c r="A27" s="19">
        <f>MAX($A$10:A26)+1</f>
        <v>18</v>
      </c>
      <c r="B27" s="5" t="s">
        <v>49</v>
      </c>
      <c r="C27" s="19">
        <f>Протокол!M23</f>
        <v>13</v>
      </c>
      <c r="D27" s="20">
        <f>Протокол!N23</f>
        <v>0.8666666666666667</v>
      </c>
      <c r="E27" s="19">
        <f>Протокол!R23</f>
        <v>4</v>
      </c>
      <c r="F27" s="20">
        <f>Протокол!S23</f>
        <v>1</v>
      </c>
      <c r="G27" s="40" t="str">
        <f>Протокол!V23</f>
        <v>б/п</v>
      </c>
      <c r="H27" s="26">
        <f t="shared" si="0"/>
        <v>17</v>
      </c>
    </row>
    <row r="28" spans="1:8" ht="18.75">
      <c r="A28" s="19">
        <f>MAX($A$10:A27)+1</f>
        <v>19</v>
      </c>
      <c r="B28" s="5" t="s">
        <v>50</v>
      </c>
      <c r="C28" s="19">
        <f>Протокол!M24</f>
        <v>14</v>
      </c>
      <c r="D28" s="20">
        <f>Протокол!N24</f>
        <v>0.93333333333333335</v>
      </c>
      <c r="E28" s="19">
        <f>Протокол!R24</f>
        <v>4</v>
      </c>
      <c r="F28" s="20">
        <f>Протокол!S24</f>
        <v>1</v>
      </c>
      <c r="G28" s="40" t="str">
        <f>Протокол!V24</f>
        <v>б/п</v>
      </c>
      <c r="H28" s="26">
        <f t="shared" si="0"/>
        <v>18</v>
      </c>
    </row>
    <row r="29" spans="1:8" ht="18.75">
      <c r="A29" s="19">
        <f>MAX($A$10:A28)+1</f>
        <v>20</v>
      </c>
      <c r="B29" s="5" t="s">
        <v>51</v>
      </c>
      <c r="C29" s="19">
        <f>Протокол!M25</f>
        <v>14</v>
      </c>
      <c r="D29" s="20">
        <f>Протокол!N25</f>
        <v>0.93333333333333335</v>
      </c>
      <c r="E29" s="19">
        <f>Протокол!R25</f>
        <v>4</v>
      </c>
      <c r="F29" s="20">
        <f>Протокол!S25</f>
        <v>1</v>
      </c>
      <c r="G29" s="40" t="str">
        <f>Протокол!V25</f>
        <v>б/п</v>
      </c>
      <c r="H29" s="26">
        <f t="shared" si="0"/>
        <v>18</v>
      </c>
    </row>
    <row r="30" spans="1:8" ht="18.75">
      <c r="A30" s="19">
        <f>MAX($A$10:A29)+1</f>
        <v>21</v>
      </c>
      <c r="B30" s="5" t="s">
        <v>52</v>
      </c>
      <c r="C30" s="19">
        <f>Протокол!M26</f>
        <v>13</v>
      </c>
      <c r="D30" s="20">
        <f>Протокол!N26</f>
        <v>0.8666666666666667</v>
      </c>
      <c r="E30" s="19">
        <f>Протокол!R26</f>
        <v>4</v>
      </c>
      <c r="F30" s="20">
        <f>Протокол!S26</f>
        <v>1</v>
      </c>
      <c r="G30" s="40" t="str">
        <f>Протокол!V26</f>
        <v>б/п</v>
      </c>
      <c r="H30" s="26">
        <f t="shared" si="0"/>
        <v>17</v>
      </c>
    </row>
    <row r="31" spans="1:8" ht="18.75">
      <c r="A31" s="19">
        <f>MAX($A$10:A30)+1</f>
        <v>22</v>
      </c>
      <c r="B31" s="5" t="s">
        <v>53</v>
      </c>
      <c r="C31" s="19">
        <f>Протокол!M27</f>
        <v>11</v>
      </c>
      <c r="D31" s="20">
        <f>Протокол!N27</f>
        <v>0.73333333333333328</v>
      </c>
      <c r="E31" s="19">
        <f>Протокол!R27</f>
        <v>3</v>
      </c>
      <c r="F31" s="20">
        <f>Протокол!S27</f>
        <v>0.75</v>
      </c>
      <c r="G31" s="40" t="str">
        <f>Протокол!V27</f>
        <v>б/п</v>
      </c>
      <c r="H31" s="26">
        <f t="shared" si="0"/>
        <v>14</v>
      </c>
    </row>
    <row r="32" spans="1:8" ht="18.75">
      <c r="A32" s="19">
        <f>MAX($A$10:A31)+1</f>
        <v>23</v>
      </c>
      <c r="B32" s="5" t="s">
        <v>54</v>
      </c>
      <c r="C32" s="19">
        <f>Протокол!M28</f>
        <v>9</v>
      </c>
      <c r="D32" s="20">
        <f>Протокол!N28</f>
        <v>0.6</v>
      </c>
      <c r="E32" s="19">
        <f>Протокол!R28</f>
        <v>3</v>
      </c>
      <c r="F32" s="20">
        <f>Протокол!S28</f>
        <v>0.75</v>
      </c>
      <c r="G32" s="40" t="str">
        <f>Протокол!V28</f>
        <v>б</v>
      </c>
      <c r="H32" s="26">
        <f t="shared" si="0"/>
        <v>12</v>
      </c>
    </row>
    <row r="33" spans="1:9" ht="18.75">
      <c r="A33" s="19">
        <f>MAX($A$10:A32)+1</f>
        <v>24</v>
      </c>
      <c r="B33" s="5" t="s">
        <v>55</v>
      </c>
      <c r="C33" s="19">
        <f>Протокол!M29</f>
        <v>10</v>
      </c>
      <c r="D33" s="20">
        <f>Протокол!N29</f>
        <v>0.66666666666666663</v>
      </c>
      <c r="E33" s="19">
        <f>Протокол!R29</f>
        <v>2</v>
      </c>
      <c r="F33" s="20">
        <f>Протокол!S29</f>
        <v>0.5</v>
      </c>
      <c r="G33" s="40" t="str">
        <f>Протокол!V29</f>
        <v>б</v>
      </c>
      <c r="H33" s="26">
        <f t="shared" si="0"/>
        <v>12</v>
      </c>
    </row>
    <row r="34" spans="1:9" ht="18.75">
      <c r="A34" s="19">
        <f>MAX($A$10:A33)+1</f>
        <v>25</v>
      </c>
      <c r="B34" s="5" t="s">
        <v>56</v>
      </c>
      <c r="C34" s="19">
        <f>Протокол!M30</f>
        <v>10</v>
      </c>
      <c r="D34" s="20">
        <f>Протокол!N30</f>
        <v>0.66666666666666663</v>
      </c>
      <c r="E34" s="19">
        <f>Протокол!R30</f>
        <v>4</v>
      </c>
      <c r="F34" s="20">
        <f>Протокол!S30</f>
        <v>1</v>
      </c>
      <c r="G34" s="40" t="str">
        <f>Протокол!V30</f>
        <v>б/п</v>
      </c>
      <c r="H34" s="26">
        <f t="shared" si="0"/>
        <v>14</v>
      </c>
    </row>
    <row r="35" spans="1:9" ht="16.5" thickBot="1">
      <c r="A35" s="19">
        <f>MAX($A$10:A34)+1</f>
        <v>26</v>
      </c>
      <c r="B35" s="57" t="s">
        <v>57</v>
      </c>
      <c r="C35" s="19">
        <f>Протокол!M31</f>
        <v>12</v>
      </c>
      <c r="D35" s="20">
        <f>Протокол!N31</f>
        <v>0.8</v>
      </c>
      <c r="E35" s="19">
        <f>Протокол!R31</f>
        <v>4</v>
      </c>
      <c r="F35" s="20">
        <f>Протокол!S31</f>
        <v>1</v>
      </c>
      <c r="G35" s="40" t="str">
        <f>Протокол!V31</f>
        <v>б/п</v>
      </c>
      <c r="H35" s="26">
        <f t="shared" si="0"/>
        <v>16</v>
      </c>
    </row>
    <row r="36" spans="1:9" ht="16.5" thickBot="1">
      <c r="A36" s="19">
        <f>MAX($A$10:A35)+1</f>
        <v>27</v>
      </c>
      <c r="B36" s="57" t="s">
        <v>58</v>
      </c>
      <c r="C36" s="19">
        <f>Протокол!M32</f>
        <v>14</v>
      </c>
      <c r="D36" s="20">
        <f>Протокол!N32</f>
        <v>0.93333333333333335</v>
      </c>
      <c r="E36" s="19">
        <f>Протокол!R32</f>
        <v>4</v>
      </c>
      <c r="F36" s="20">
        <f>Протокол!S32</f>
        <v>1</v>
      </c>
      <c r="G36" s="40" t="str">
        <f>Протокол!V32</f>
        <v>б/п</v>
      </c>
      <c r="H36" s="26">
        <f t="shared" si="0"/>
        <v>18</v>
      </c>
    </row>
    <row r="39" spans="1:9" ht="15.75">
      <c r="A39" s="119" t="s">
        <v>10</v>
      </c>
      <c r="B39" s="120"/>
      <c r="C39" s="121"/>
      <c r="D39" s="23" t="s">
        <v>31</v>
      </c>
      <c r="E39" s="23" t="s">
        <v>29</v>
      </c>
      <c r="F39" s="30" t="s">
        <v>11</v>
      </c>
      <c r="G39" s="41"/>
      <c r="H39" s="28"/>
      <c r="I39" s="28"/>
    </row>
    <row r="40" spans="1:9" ht="15.75">
      <c r="A40" s="122" t="s">
        <v>12</v>
      </c>
      <c r="B40" s="123"/>
      <c r="C40" s="124"/>
      <c r="D40" s="23">
        <f>COUNTIF(G10:G36,"н/б")</f>
        <v>0</v>
      </c>
      <c r="E40" s="24" t="s">
        <v>13</v>
      </c>
      <c r="F40" s="31">
        <f>FLOOR((D40*100/A36),1)</f>
        <v>0</v>
      </c>
      <c r="G40" s="42"/>
      <c r="H40" s="32"/>
      <c r="I40" s="32"/>
    </row>
    <row r="41" spans="1:9" ht="15.75">
      <c r="A41" s="122" t="s">
        <v>14</v>
      </c>
      <c r="B41" s="123"/>
      <c r="C41" s="124"/>
      <c r="D41" s="23">
        <f>COUNTIF(G10:G36,"б")</f>
        <v>8</v>
      </c>
      <c r="E41" s="25" t="s">
        <v>15</v>
      </c>
      <c r="F41" s="31">
        <f>FLOOR((D41*100/A36),1)</f>
        <v>29</v>
      </c>
      <c r="G41" s="42"/>
      <c r="H41" s="32"/>
      <c r="I41" s="32"/>
    </row>
    <row r="42" spans="1:9" ht="33.75" customHeight="1">
      <c r="A42" s="113" t="s">
        <v>30</v>
      </c>
      <c r="B42" s="114"/>
      <c r="C42" s="115"/>
      <c r="D42" s="23">
        <f>COUNTIF(G10:G36,"б/п")</f>
        <v>19</v>
      </c>
      <c r="E42" s="25" t="s">
        <v>16</v>
      </c>
      <c r="F42" s="25">
        <f>FLOOR((D42*100/A36),1)</f>
        <v>70</v>
      </c>
      <c r="G42" s="111"/>
      <c r="H42" s="105"/>
      <c r="I42" s="105"/>
    </row>
    <row r="43" spans="1:9" ht="18" customHeight="1">
      <c r="A43" s="43"/>
      <c r="B43" s="43"/>
      <c r="C43" s="43"/>
      <c r="D43" s="44"/>
      <c r="E43" s="45"/>
      <c r="F43" s="45"/>
      <c r="G43" s="112"/>
      <c r="H43" s="105"/>
      <c r="I43" s="105"/>
    </row>
  </sheetData>
  <mergeCells count="13">
    <mergeCell ref="A1:I2"/>
    <mergeCell ref="A39:C39"/>
    <mergeCell ref="A40:C40"/>
    <mergeCell ref="A41:C41"/>
    <mergeCell ref="C7:D7"/>
    <mergeCell ref="I42:I43"/>
    <mergeCell ref="A4:H4"/>
    <mergeCell ref="A5:H5"/>
    <mergeCell ref="H7:H8"/>
    <mergeCell ref="G42:G43"/>
    <mergeCell ref="A42:C42"/>
    <mergeCell ref="G7:G8"/>
    <mergeCell ref="H42:H43"/>
  </mergeCells>
  <pageMargins left="0.7" right="0.7" top="0.75" bottom="0.75" header="0.3" footer="0.3"/>
  <pageSetup paperSize="9" scale="76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18"/>
  <sheetViews>
    <sheetView workbookViewId="0">
      <selection activeCell="B18" sqref="B18:J18"/>
    </sheetView>
  </sheetViews>
  <sheetFormatPr defaultRowHeight="15"/>
  <sheetData>
    <row r="3" spans="1:10" ht="29.25">
      <c r="A3" s="83" t="s">
        <v>61</v>
      </c>
      <c r="B3" s="127" t="s">
        <v>33</v>
      </c>
      <c r="C3" s="128"/>
      <c r="D3" s="128"/>
      <c r="E3" s="128"/>
      <c r="F3" s="128"/>
      <c r="G3" s="128"/>
      <c r="H3" s="128"/>
      <c r="I3" s="128"/>
      <c r="J3" s="129"/>
    </row>
    <row r="4" spans="1:10">
      <c r="A4" s="83"/>
      <c r="B4" s="130" t="s">
        <v>0</v>
      </c>
      <c r="C4" s="131"/>
      <c r="D4" s="131"/>
      <c r="E4" s="131"/>
      <c r="F4" s="131"/>
      <c r="G4" s="131"/>
      <c r="H4" s="131"/>
      <c r="I4" s="131"/>
      <c r="J4" s="132"/>
    </row>
    <row r="5" spans="1:10">
      <c r="A5" s="84">
        <v>1</v>
      </c>
      <c r="B5" s="133" t="s">
        <v>67</v>
      </c>
      <c r="C5" s="134"/>
      <c r="D5" s="134"/>
      <c r="E5" s="134"/>
      <c r="F5" s="134"/>
      <c r="G5" s="134"/>
      <c r="H5" s="134"/>
      <c r="I5" s="134"/>
      <c r="J5" s="135"/>
    </row>
    <row r="6" spans="1:10">
      <c r="A6" s="84">
        <v>2</v>
      </c>
      <c r="B6" s="133" t="s">
        <v>68</v>
      </c>
      <c r="C6" s="134"/>
      <c r="D6" s="134"/>
      <c r="E6" s="134"/>
      <c r="F6" s="134"/>
      <c r="G6" s="134"/>
      <c r="H6" s="134"/>
      <c r="I6" s="134"/>
      <c r="J6" s="135"/>
    </row>
    <row r="7" spans="1:10">
      <c r="A7" s="84">
        <v>3</v>
      </c>
      <c r="B7" s="133" t="s">
        <v>69</v>
      </c>
      <c r="C7" s="134"/>
      <c r="D7" s="134"/>
      <c r="E7" s="134"/>
      <c r="F7" s="134"/>
      <c r="G7" s="134"/>
      <c r="H7" s="134"/>
      <c r="I7" s="134"/>
      <c r="J7" s="135"/>
    </row>
    <row r="8" spans="1:10">
      <c r="A8" s="84">
        <v>4</v>
      </c>
      <c r="B8" s="133" t="s">
        <v>70</v>
      </c>
      <c r="C8" s="134"/>
      <c r="D8" s="134"/>
      <c r="E8" s="134"/>
      <c r="F8" s="134"/>
      <c r="G8" s="134"/>
      <c r="H8" s="134"/>
      <c r="I8" s="134"/>
      <c r="J8" s="135"/>
    </row>
    <row r="9" spans="1:10">
      <c r="A9" s="84">
        <v>5</v>
      </c>
      <c r="B9" s="133" t="s">
        <v>71</v>
      </c>
      <c r="C9" s="134"/>
      <c r="D9" s="134"/>
      <c r="E9" s="134"/>
      <c r="F9" s="134"/>
      <c r="G9" s="134"/>
      <c r="H9" s="134"/>
      <c r="I9" s="134"/>
      <c r="J9" s="135"/>
    </row>
    <row r="10" spans="1:10">
      <c r="A10" s="84">
        <v>6</v>
      </c>
      <c r="B10" s="133" t="s">
        <v>72</v>
      </c>
      <c r="C10" s="134"/>
      <c r="D10" s="134"/>
      <c r="E10" s="134"/>
      <c r="F10" s="134"/>
      <c r="G10" s="134"/>
      <c r="H10" s="134"/>
      <c r="I10" s="134"/>
      <c r="J10" s="135"/>
    </row>
    <row r="11" spans="1:10">
      <c r="A11" s="84">
        <v>7</v>
      </c>
      <c r="B11" s="133" t="s">
        <v>73</v>
      </c>
      <c r="C11" s="134"/>
      <c r="D11" s="134"/>
      <c r="E11" s="134"/>
      <c r="F11" s="134"/>
      <c r="G11" s="134"/>
      <c r="H11" s="134"/>
      <c r="I11" s="134"/>
      <c r="J11" s="135"/>
    </row>
    <row r="12" spans="1:10">
      <c r="A12" s="84">
        <v>8</v>
      </c>
      <c r="B12" s="133" t="s">
        <v>74</v>
      </c>
      <c r="C12" s="134"/>
      <c r="D12" s="134"/>
      <c r="E12" s="134"/>
      <c r="F12" s="134"/>
      <c r="G12" s="134"/>
      <c r="H12" s="134"/>
      <c r="I12" s="134"/>
      <c r="J12" s="135"/>
    </row>
    <row r="13" spans="1:10">
      <c r="A13" s="84">
        <v>9</v>
      </c>
      <c r="B13" s="133" t="s">
        <v>75</v>
      </c>
      <c r="C13" s="134"/>
      <c r="D13" s="134"/>
      <c r="E13" s="134"/>
      <c r="F13" s="134"/>
      <c r="G13" s="134"/>
      <c r="H13" s="134"/>
      <c r="I13" s="134"/>
      <c r="J13" s="135"/>
    </row>
    <row r="14" spans="1:10">
      <c r="A14" s="84">
        <v>10</v>
      </c>
      <c r="B14" s="133" t="s">
        <v>76</v>
      </c>
      <c r="C14" s="134"/>
      <c r="D14" s="134"/>
      <c r="E14" s="134"/>
      <c r="F14" s="134"/>
      <c r="G14" s="134"/>
      <c r="H14" s="134"/>
      <c r="I14" s="134"/>
      <c r="J14" s="135"/>
    </row>
    <row r="15" spans="1:10">
      <c r="A15" s="85"/>
      <c r="B15" s="136" t="s">
        <v>17</v>
      </c>
      <c r="C15" s="137"/>
      <c r="D15" s="137"/>
      <c r="E15" s="137"/>
      <c r="F15" s="137"/>
      <c r="G15" s="137"/>
      <c r="H15" s="137"/>
      <c r="I15" s="137"/>
      <c r="J15" s="138"/>
    </row>
    <row r="16" spans="1:10">
      <c r="A16" s="84">
        <v>11</v>
      </c>
      <c r="B16" s="133" t="s">
        <v>63</v>
      </c>
      <c r="C16" s="134"/>
      <c r="D16" s="134"/>
      <c r="E16" s="134"/>
      <c r="F16" s="134"/>
      <c r="G16" s="134"/>
      <c r="H16" s="134"/>
      <c r="I16" s="134"/>
      <c r="J16" s="135"/>
    </row>
    <row r="17" spans="1:10">
      <c r="A17" s="84">
        <v>12</v>
      </c>
      <c r="B17" s="133" t="s">
        <v>77</v>
      </c>
      <c r="C17" s="134"/>
      <c r="D17" s="134"/>
      <c r="E17" s="134"/>
      <c r="F17" s="134"/>
      <c r="G17" s="134"/>
      <c r="H17" s="134"/>
      <c r="I17" s="134"/>
      <c r="J17" s="135"/>
    </row>
    <row r="18" spans="1:10">
      <c r="A18" s="84">
        <v>13</v>
      </c>
      <c r="B18" s="133" t="s">
        <v>78</v>
      </c>
      <c r="C18" s="134"/>
      <c r="D18" s="134"/>
      <c r="E18" s="134"/>
      <c r="F18" s="134"/>
      <c r="G18" s="134"/>
      <c r="H18" s="134"/>
      <c r="I18" s="134"/>
      <c r="J18" s="135"/>
    </row>
  </sheetData>
  <mergeCells count="16">
    <mergeCell ref="B18:J18"/>
    <mergeCell ref="B13:J13"/>
    <mergeCell ref="B14:J14"/>
    <mergeCell ref="B15:J15"/>
    <mergeCell ref="B16:J16"/>
    <mergeCell ref="B17:J17"/>
    <mergeCell ref="B8:J8"/>
    <mergeCell ref="B9:J9"/>
    <mergeCell ref="B10:J10"/>
    <mergeCell ref="B11:J11"/>
    <mergeCell ref="B12:J12"/>
    <mergeCell ref="B3:J3"/>
    <mergeCell ref="B4:J4"/>
    <mergeCell ref="B5:J5"/>
    <mergeCell ref="B6:J6"/>
    <mergeCell ref="B7:J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Титульный лист</vt:lpstr>
      <vt:lpstr>Протокол</vt:lpstr>
      <vt:lpstr>Отчёт</vt:lpstr>
      <vt:lpstr>Умения</vt:lpstr>
      <vt:lpstr>Отчёт!Область_печати</vt:lpstr>
      <vt:lpstr>Протокол!Область_печати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2019-04-19T00:42:48Z</dcterms:modified>
</cp:coreProperties>
</file>