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2240" windowHeight="8010" activeTab="2"/>
  </bookViews>
  <sheets>
    <sheet name="Титульный лист" sheetId="1" r:id="rId1"/>
    <sheet name="Протокол" sheetId="2" r:id="rId2"/>
    <sheet name="Отчёт" sheetId="3" r:id="rId3"/>
    <sheet name="Умения" sheetId="4" r:id="rId4"/>
  </sheets>
  <definedNames>
    <definedName name="_xlnm.Print_Area" localSheetId="2">Отчёт!$A$1:$R$63</definedName>
    <definedName name="_xlnm.Print_Area" localSheetId="1">Протокол!$A$1:$U$70</definedName>
  </definedNames>
  <calcPr calcId="125725"/>
</workbook>
</file>

<file path=xl/calcChain.xml><?xml version="1.0" encoding="utf-8"?>
<calcChain xmlns="http://schemas.openxmlformats.org/spreadsheetml/2006/main">
  <c r="L18" i="2"/>
  <c r="L27"/>
  <c r="E33" i="3" l="1"/>
  <c r="A31"/>
  <c r="Q29" i="2"/>
  <c r="R29" s="1"/>
  <c r="F33" i="3" s="1"/>
  <c r="Q30" i="2"/>
  <c r="R30" s="1"/>
  <c r="Q31"/>
  <c r="R31" s="1"/>
  <c r="L29"/>
  <c r="M29" s="1"/>
  <c r="L30"/>
  <c r="C34" i="3" s="1"/>
  <c r="L31" i="2"/>
  <c r="M31" s="1"/>
  <c r="A29"/>
  <c r="A30"/>
  <c r="F4"/>
  <c r="G4" s="1"/>
  <c r="H4" s="1"/>
  <c r="I4" s="1"/>
  <c r="J4" s="1"/>
  <c r="K4" s="1"/>
  <c r="O33"/>
  <c r="P33"/>
  <c r="D33"/>
  <c r="E33"/>
  <c r="F33"/>
  <c r="G33"/>
  <c r="H33"/>
  <c r="I33"/>
  <c r="J33"/>
  <c r="K33"/>
  <c r="D33" i="3" l="1"/>
  <c r="U29" i="2"/>
  <c r="G33" i="3" s="1"/>
  <c r="C33"/>
  <c r="H33" s="1"/>
  <c r="M30" i="2"/>
  <c r="U30" s="1"/>
  <c r="U31"/>
  <c r="A32" i="3"/>
  <c r="A31" i="2"/>
  <c r="A32" s="1"/>
  <c r="Q19"/>
  <c r="Q20"/>
  <c r="O37"/>
  <c r="P37"/>
  <c r="L37"/>
  <c r="M37"/>
  <c r="N37"/>
  <c r="L21"/>
  <c r="L22"/>
  <c r="L23"/>
  <c r="L24"/>
  <c r="L25"/>
  <c r="A34" i="3" l="1"/>
  <c r="A33"/>
  <c r="Q9" i="2"/>
  <c r="A35" i="3" l="1"/>
  <c r="A36" s="1"/>
  <c r="Q8" i="2"/>
  <c r="Q7"/>
  <c r="Q21"/>
  <c r="Q6"/>
  <c r="Q10"/>
  <c r="Q17"/>
  <c r="Q13"/>
  <c r="Q16"/>
  <c r="Q28"/>
  <c r="E35" i="3"/>
  <c r="Q12" i="2"/>
  <c r="Q27"/>
  <c r="E31" i="3" s="1"/>
  <c r="Q11" i="2"/>
  <c r="Q14"/>
  <c r="Q32"/>
  <c r="E36" i="3" s="1"/>
  <c r="Q18" i="2"/>
  <c r="Q26"/>
  <c r="Q24"/>
  <c r="Q25"/>
  <c r="Q15"/>
  <c r="E19" i="3" s="1"/>
  <c r="Q22" i="2"/>
  <c r="Q23"/>
  <c r="Q5"/>
  <c r="L28"/>
  <c r="C32" i="3" s="1"/>
  <c r="L13" i="2"/>
  <c r="C31" i="3"/>
  <c r="L10" i="2"/>
  <c r="L8"/>
  <c r="C12" i="3" s="1"/>
  <c r="L14" i="2"/>
  <c r="C18" i="3" s="1"/>
  <c r="L7" i="2"/>
  <c r="L9"/>
  <c r="L17"/>
  <c r="L12"/>
  <c r="C35" i="3"/>
  <c r="L11" i="2"/>
  <c r="L15"/>
  <c r="C19" i="3" s="1"/>
  <c r="L16" i="2"/>
  <c r="L19"/>
  <c r="L26"/>
  <c r="C30" i="3" s="1"/>
  <c r="L20" i="2"/>
  <c r="L6"/>
  <c r="L32"/>
  <c r="L5"/>
  <c r="C36" i="3" l="1"/>
  <c r="M32" i="2"/>
  <c r="H31" i="3"/>
  <c r="H32"/>
  <c r="E34"/>
  <c r="E32"/>
  <c r="H19"/>
  <c r="C29"/>
  <c r="C33" i="2"/>
  <c r="H36" i="3" l="1"/>
  <c r="E28"/>
  <c r="E29"/>
  <c r="H29" s="1"/>
  <c r="H34"/>
  <c r="C28"/>
  <c r="H35"/>
  <c r="E30"/>
  <c r="H30" s="1"/>
  <c r="N33" i="2"/>
  <c r="C25" i="3"/>
  <c r="E25"/>
  <c r="H25" l="1"/>
  <c r="H28"/>
  <c r="D4" i="2"/>
  <c r="C37"/>
  <c r="C10" i="3"/>
  <c r="R15" i="2"/>
  <c r="F19" i="3" s="1"/>
  <c r="A5"/>
  <c r="A1" i="2"/>
  <c r="E27" i="3"/>
  <c r="C27"/>
  <c r="E26"/>
  <c r="C26"/>
  <c r="E24"/>
  <c r="C24"/>
  <c r="E23"/>
  <c r="C23"/>
  <c r="E22"/>
  <c r="C22"/>
  <c r="E21"/>
  <c r="C21"/>
  <c r="E20"/>
  <c r="C20"/>
  <c r="E18"/>
  <c r="H18" s="1"/>
  <c r="E17"/>
  <c r="C17"/>
  <c r="E16"/>
  <c r="C16"/>
  <c r="E15"/>
  <c r="C15"/>
  <c r="E14"/>
  <c r="C14"/>
  <c r="E13"/>
  <c r="C13"/>
  <c r="E12"/>
  <c r="E11"/>
  <c r="C11"/>
  <c r="E4" i="2" l="1"/>
  <c r="E37" s="1"/>
  <c r="D37"/>
  <c r="A11" i="3"/>
  <c r="H20"/>
  <c r="M8" i="2"/>
  <c r="D12" i="3" s="1"/>
  <c r="M12" i="2"/>
  <c r="D16" i="3" s="1"/>
  <c r="M10" i="2"/>
  <c r="D14" i="3" s="1"/>
  <c r="M9" i="2"/>
  <c r="M13"/>
  <c r="M11"/>
  <c r="D15" i="3" s="1"/>
  <c r="M15" i="2"/>
  <c r="M14"/>
  <c r="H11" i="3"/>
  <c r="H13"/>
  <c r="H15"/>
  <c r="H17"/>
  <c r="H22"/>
  <c r="H24"/>
  <c r="H26"/>
  <c r="E9"/>
  <c r="R26" i="2"/>
  <c r="F30" i="3" s="1"/>
  <c r="R24" i="2"/>
  <c r="F35" i="3"/>
  <c r="R25" i="2"/>
  <c r="R28"/>
  <c r="R27"/>
  <c r="F31" i="3" s="1"/>
  <c r="M27" i="2"/>
  <c r="D31" i="3" s="1"/>
  <c r="M26" i="2"/>
  <c r="M28"/>
  <c r="M24"/>
  <c r="D28" i="3" s="1"/>
  <c r="D35"/>
  <c r="M25" i="2"/>
  <c r="D29" i="3" s="1"/>
  <c r="H12"/>
  <c r="H14"/>
  <c r="H16"/>
  <c r="H21"/>
  <c r="H23"/>
  <c r="H27"/>
  <c r="R22" i="2"/>
  <c r="F26" i="3" s="1"/>
  <c r="R6" i="2"/>
  <c r="F10" i="3" s="1"/>
  <c r="R7" i="2"/>
  <c r="R10"/>
  <c r="R12"/>
  <c r="R17"/>
  <c r="F21" i="3" s="1"/>
  <c r="R18" i="2"/>
  <c r="F22" i="3" s="1"/>
  <c r="R19" i="2"/>
  <c r="F23" i="3" s="1"/>
  <c r="R21" i="2"/>
  <c r="F25" i="3" s="1"/>
  <c r="M21" i="2"/>
  <c r="D25" i="3" s="1"/>
  <c r="R5" i="2"/>
  <c r="F9" i="3" s="1"/>
  <c r="A7" i="2"/>
  <c r="E10" i="3"/>
  <c r="H10" s="1"/>
  <c r="R23" i="2"/>
  <c r="F27" i="3" s="1"/>
  <c r="R20" i="2"/>
  <c r="F24" i="3" s="1"/>
  <c r="R14" i="2"/>
  <c r="F18" i="3" s="1"/>
  <c r="R8" i="2"/>
  <c r="R32"/>
  <c r="F36" i="3" s="1"/>
  <c r="R16" i="2"/>
  <c r="F20" i="3" s="1"/>
  <c r="R13" i="2"/>
  <c r="R11"/>
  <c r="R9"/>
  <c r="F13" i="3" s="1"/>
  <c r="M17" i="2"/>
  <c r="D21" i="3" s="1"/>
  <c r="M19" i="2"/>
  <c r="D23" i="3" s="1"/>
  <c r="M20" i="2"/>
  <c r="D24" i="3" s="1"/>
  <c r="M6" i="2"/>
  <c r="D36" i="3"/>
  <c r="M22" i="2"/>
  <c r="D26" i="3" s="1"/>
  <c r="M18" i="2"/>
  <c r="D22" i="3" s="1"/>
  <c r="M16" i="2"/>
  <c r="D20" i="3" s="1"/>
  <c r="C9"/>
  <c r="M5" i="2"/>
  <c r="D9" i="3" s="1"/>
  <c r="M23" i="2"/>
  <c r="D27" i="3" s="1"/>
  <c r="M7" i="2"/>
  <c r="D11" i="3" s="1"/>
  <c r="F34" l="1"/>
  <c r="F32"/>
  <c r="D34"/>
  <c r="D32"/>
  <c r="A12"/>
  <c r="U15" i="2"/>
  <c r="G19" i="3" s="1"/>
  <c r="D19"/>
  <c r="U14" i="2"/>
  <c r="G18" i="3" s="1"/>
  <c r="U9" i="2"/>
  <c r="G13" i="3" s="1"/>
  <c r="D13"/>
  <c r="D18"/>
  <c r="H9"/>
  <c r="F11"/>
  <c r="U7" i="2"/>
  <c r="G11" i="3" s="1"/>
  <c r="F12"/>
  <c r="U8" i="2"/>
  <c r="G12" i="3" s="1"/>
  <c r="F14"/>
  <c r="U10" i="2"/>
  <c r="G14" i="3" s="1"/>
  <c r="F15"/>
  <c r="U11" i="2"/>
  <c r="G15" i="3" s="1"/>
  <c r="F16"/>
  <c r="U12" i="2"/>
  <c r="G16" i="3" s="1"/>
  <c r="F17"/>
  <c r="U13" i="2"/>
  <c r="G17" i="3" s="1"/>
  <c r="D30"/>
  <c r="U26" i="2"/>
  <c r="G30" i="3" s="1"/>
  <c r="U28" i="2"/>
  <c r="U24"/>
  <c r="G28" i="3" s="1"/>
  <c r="F28"/>
  <c r="G35"/>
  <c r="D17"/>
  <c r="U27" i="2"/>
  <c r="G31" i="3" s="1"/>
  <c r="U25" i="2"/>
  <c r="G29" i="3" s="1"/>
  <c r="F29"/>
  <c r="U19" i="2"/>
  <c r="G23" i="3" s="1"/>
  <c r="U6" i="2"/>
  <c r="G10" i="3" s="1"/>
  <c r="U17" i="2"/>
  <c r="G21" i="3" s="1"/>
  <c r="U18" i="2"/>
  <c r="G22" i="3" s="1"/>
  <c r="U23" i="2"/>
  <c r="G27" i="3" s="1"/>
  <c r="U32" i="2"/>
  <c r="G36" i="3" s="1"/>
  <c r="D10"/>
  <c r="U22" i="2"/>
  <c r="G26" i="3" s="1"/>
  <c r="A8" i="2"/>
  <c r="U21"/>
  <c r="G25" i="3" s="1"/>
  <c r="U20" i="2"/>
  <c r="G24" i="3" s="1"/>
  <c r="U16" i="2"/>
  <c r="G20" i="3" s="1"/>
  <c r="G34" l="1"/>
  <c r="D40" s="1"/>
  <c r="G32"/>
  <c r="A13"/>
  <c r="D41"/>
  <c r="A9" i="2"/>
  <c r="D42" i="3" l="1"/>
  <c r="A14"/>
  <c r="A10" i="2"/>
  <c r="A15" i="3" l="1"/>
  <c r="A11" i="2"/>
  <c r="A16" i="3" l="1"/>
  <c r="A12" i="2"/>
  <c r="A17" i="3" l="1"/>
  <c r="A13" i="2"/>
  <c r="F37" l="1"/>
  <c r="A18" i="3"/>
  <c r="A14" i="2"/>
  <c r="A15" s="1"/>
  <c r="G37" l="1"/>
  <c r="A19" i="3"/>
  <c r="A16" i="2"/>
  <c r="A17" s="1"/>
  <c r="A18" s="1"/>
  <c r="A19" s="1"/>
  <c r="A20" s="1"/>
  <c r="A21" s="1"/>
  <c r="A22" s="1"/>
  <c r="H37" l="1"/>
  <c r="A20" i="3"/>
  <c r="A23" i="2"/>
  <c r="A24" s="1"/>
  <c r="I37" l="1"/>
  <c r="A21" i="3"/>
  <c r="A25" i="2"/>
  <c r="A26" s="1"/>
  <c r="A27" s="1"/>
  <c r="A28" s="1"/>
  <c r="O34" l="1"/>
  <c r="P34"/>
  <c r="H34"/>
  <c r="E34"/>
  <c r="I34"/>
  <c r="F34"/>
  <c r="G34"/>
  <c r="K34"/>
  <c r="D34"/>
  <c r="J34"/>
  <c r="K37"/>
  <c r="J37"/>
  <c r="G38"/>
  <c r="G39" s="1"/>
  <c r="F38"/>
  <c r="F39" s="1"/>
  <c r="I38"/>
  <c r="I39" s="1"/>
  <c r="H38"/>
  <c r="H39" s="1"/>
  <c r="M38"/>
  <c r="M39" s="1"/>
  <c r="L38"/>
  <c r="L39" s="1"/>
  <c r="J38"/>
  <c r="J39" s="1"/>
  <c r="K38"/>
  <c r="K39" s="1"/>
  <c r="P38"/>
  <c r="P39" s="1"/>
  <c r="O38"/>
  <c r="O39" s="1"/>
  <c r="N38"/>
  <c r="N39" s="1"/>
  <c r="A22" i="3"/>
  <c r="D38" i="2"/>
  <c r="D39" s="1"/>
  <c r="N34"/>
  <c r="C38"/>
  <c r="C39" s="1"/>
  <c r="E38"/>
  <c r="E39" s="1"/>
  <c r="C2"/>
  <c r="C34"/>
  <c r="A23" i="3" l="1"/>
  <c r="A24" s="1"/>
  <c r="A25" s="1"/>
  <c r="A26" s="1"/>
  <c r="A27" s="1"/>
  <c r="A28" s="1"/>
  <c r="A29" s="1"/>
  <c r="A30" s="1"/>
  <c r="F41" l="1"/>
  <c r="F40"/>
  <c r="F42"/>
</calcChain>
</file>

<file path=xl/sharedStrings.xml><?xml version="1.0" encoding="utf-8"?>
<sst xmlns="http://schemas.openxmlformats.org/spreadsheetml/2006/main" count="116" uniqueCount="79">
  <si>
    <t>Основная часть</t>
  </si>
  <si>
    <t>Итого</t>
  </si>
  <si>
    <t>Проц</t>
  </si>
  <si>
    <t>Вар</t>
  </si>
  <si>
    <t>Сам.</t>
  </si>
  <si>
    <t>Уров</t>
  </si>
  <si>
    <t>№ п/п</t>
  </si>
  <si>
    <t>Фамилия, имя учащегося</t>
  </si>
  <si>
    <t>Достигли баз. ур.</t>
  </si>
  <si>
    <t>Не достигли баз. ур.</t>
  </si>
  <si>
    <t>Баллы</t>
  </si>
  <si>
    <t>%</t>
  </si>
  <si>
    <t>Менее 50%  осн. части</t>
  </si>
  <si>
    <t>Н/Б</t>
  </si>
  <si>
    <t>Не менее 50%  осн. части</t>
  </si>
  <si>
    <t>Б</t>
  </si>
  <si>
    <t>Б/П</t>
  </si>
  <si>
    <t>Дополнительная часть</t>
  </si>
  <si>
    <t xml:space="preserve">В классе: </t>
  </si>
  <si>
    <t>чел.</t>
  </si>
  <si>
    <t>№ п\п</t>
  </si>
  <si>
    <t>Фамилия, имя</t>
  </si>
  <si>
    <t>Осн.часть</t>
  </si>
  <si>
    <t>Доп. часть</t>
  </si>
  <si>
    <t>Уров.</t>
  </si>
  <si>
    <t>Максимальный балл</t>
  </si>
  <si>
    <t xml:space="preserve">Сводная таблица </t>
  </si>
  <si>
    <t>В классе</t>
  </si>
  <si>
    <t>Уровень</t>
  </si>
  <si>
    <t>Не менее 65%  осн. ч. и не менее 50% доп. части</t>
  </si>
  <si>
    <t>Чел.</t>
  </si>
  <si>
    <t>Набранные баллы</t>
  </si>
  <si>
    <t>№</t>
  </si>
  <si>
    <t>Умения</t>
  </si>
  <si>
    <t>использовать знание зависимости между компонентами в процессе поиска решения;</t>
  </si>
  <si>
    <t>определять последовательность чисел в пределах 20;</t>
  </si>
  <si>
    <t>использовать знание таблицы сложения однозначных чисел и соответствующих случаев вычитания в пределах 20;</t>
  </si>
  <si>
    <t>сравнивать единицы измерения  длины: см, дм;</t>
  </si>
  <si>
    <t xml:space="preserve">определять единицы измерения массы по данным весовых гирь; </t>
  </si>
  <si>
    <t>решать простые задачи, раскрывающие смысл действия сложения;</t>
  </si>
  <si>
    <t>использовать знание таблицы сложения при расстановке знаков "+", "-";</t>
  </si>
  <si>
    <t>сравнивать группы предметов с помощью составления пар;</t>
  </si>
  <si>
    <t>осознанно следовать алгоритму устного слрожения и вычитания чисел в пределах 100;</t>
  </si>
  <si>
    <t>использовать знание формулы периметра многоугольника;</t>
  </si>
  <si>
    <t>решать задачи в два действия, основанные на двух арифметических операциях;</t>
  </si>
  <si>
    <t>решать нестандартные задачи.</t>
  </si>
  <si>
    <t>определять показания времени на циферблате;</t>
  </si>
  <si>
    <t xml:space="preserve"> человек</t>
  </si>
  <si>
    <t xml:space="preserve"> 2 полугодие        2019-2020 учебный год</t>
  </si>
  <si>
    <t>Стандартизированная письменная работа № 2  по математике и информатике  4  класс "А"   Учитель: Потапова Д.Я.</t>
  </si>
  <si>
    <t>Анализ  стандартизированной работы по математике и информатике в 4 классе "А"</t>
  </si>
  <si>
    <t>Авгусманов Д.</t>
  </si>
  <si>
    <t>Агиенко А.</t>
  </si>
  <si>
    <t>Булах В.</t>
  </si>
  <si>
    <t>Бурцева Е.</t>
  </si>
  <si>
    <t>Власова С.</t>
  </si>
  <si>
    <t>Винидиктов Е.</t>
  </si>
  <si>
    <t>Глушанин Д.</t>
  </si>
  <si>
    <t>Данилко А.</t>
  </si>
  <si>
    <t>Жукова Д.</t>
  </si>
  <si>
    <t>Загородняя К.</t>
  </si>
  <si>
    <t>Казакова В.</t>
  </si>
  <si>
    <t>Карписонов И.</t>
  </si>
  <si>
    <t>Корнахвостиков Н.</t>
  </si>
  <si>
    <t>Крылова А.</t>
  </si>
  <si>
    <t>Лаврентьева П.</t>
  </si>
  <si>
    <t>Матросова Р.</t>
  </si>
  <si>
    <t>Моисеева Я.</t>
  </si>
  <si>
    <t>Наумова О.</t>
  </si>
  <si>
    <t>Прохоренкова В.</t>
  </si>
  <si>
    <t>Первухина У.</t>
  </si>
  <si>
    <t>Струцкая А.</t>
  </si>
  <si>
    <t>Таранюк С.</t>
  </si>
  <si>
    <t>Тимофеева В.</t>
  </si>
  <si>
    <t>Филиппов Д.</t>
  </si>
  <si>
    <t>Фур Я.</t>
  </si>
  <si>
    <t>Чугайнов М.</t>
  </si>
  <si>
    <t>Чижова К.</t>
  </si>
  <si>
    <t>1 ребенок инд.обучение (Пушкарь К.)</t>
  </si>
</sst>
</file>

<file path=xl/styles.xml><?xml version="1.0" encoding="utf-8"?>
<styleSheet xmlns="http://schemas.openxmlformats.org/spreadsheetml/2006/main">
  <fonts count="19"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4"/>
      <color theme="1"/>
      <name val="Calibri"/>
      <family val="2"/>
      <charset val="204"/>
      <scheme val="minor"/>
    </font>
    <font>
      <b/>
      <sz val="18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48">
    <xf numFmtId="0" fontId="0" fillId="0" borderId="0" xfId="0"/>
    <xf numFmtId="0" fontId="5" fillId="0" borderId="1" xfId="0" applyFont="1" applyBorder="1"/>
    <xf numFmtId="0" fontId="5" fillId="0" borderId="1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9" fontId="4" fillId="0" borderId="1" xfId="0" applyNumberFormat="1" applyFont="1" applyFill="1" applyBorder="1" applyAlignment="1">
      <alignment horizontal="center"/>
    </xf>
    <xf numFmtId="9" fontId="4" fillId="0" borderId="1" xfId="1" applyFont="1" applyFill="1" applyBorder="1" applyAlignment="1">
      <alignment horizontal="center"/>
    </xf>
    <xf numFmtId="9" fontId="5" fillId="0" borderId="1" xfId="1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9" fontId="5" fillId="0" borderId="1" xfId="0" applyNumberFormat="1" applyFont="1" applyFill="1" applyBorder="1" applyAlignment="1">
      <alignment horizontal="center"/>
    </xf>
    <xf numFmtId="0" fontId="6" fillId="0" borderId="0" xfId="0" applyFont="1" applyAlignment="1"/>
    <xf numFmtId="0" fontId="7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0" fillId="0" borderId="0" xfId="0" applyAlignment="1">
      <alignment horizontal="center"/>
    </xf>
    <xf numFmtId="0" fontId="9" fillId="0" borderId="1" xfId="0" applyFont="1" applyBorder="1"/>
    <xf numFmtId="9" fontId="9" fillId="0" borderId="1" xfId="0" applyNumberFormat="1" applyFont="1" applyBorder="1"/>
    <xf numFmtId="0" fontId="4" fillId="0" borderId="1" xfId="0" applyFont="1" applyFill="1" applyBorder="1" applyAlignment="1">
      <alignment horizontal="center"/>
    </xf>
    <xf numFmtId="0" fontId="1" fillId="0" borderId="1" xfId="0" applyFont="1" applyBorder="1"/>
    <xf numFmtId="0" fontId="10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0" fillId="0" borderId="1" xfId="0" applyBorder="1"/>
    <xf numFmtId="0" fontId="11" fillId="0" borderId="1" xfId="0" applyFont="1" applyBorder="1" applyAlignment="1">
      <alignment horizontal="center"/>
    </xf>
    <xf numFmtId="0" fontId="10" fillId="0" borderId="0" xfId="0" applyFont="1" applyBorder="1" applyAlignment="1">
      <alignment horizontal="center" vertical="center"/>
    </xf>
    <xf numFmtId="1" fontId="4" fillId="0" borderId="1" xfId="0" applyNumberFormat="1" applyFont="1" applyFill="1" applyBorder="1" applyAlignment="1">
      <alignment horizontal="center"/>
    </xf>
    <xf numFmtId="0" fontId="10" fillId="0" borderId="6" xfId="0" applyFont="1" applyBorder="1" applyAlignment="1">
      <alignment horizontal="center" vertical="center"/>
    </xf>
    <xf numFmtId="0" fontId="9" fillId="0" borderId="6" xfId="0" applyFont="1" applyBorder="1" applyAlignment="1">
      <alignment horizontal="center"/>
    </xf>
    <xf numFmtId="0" fontId="9" fillId="0" borderId="0" xfId="0" applyFont="1" applyBorder="1" applyAlignment="1">
      <alignment horizontal="left"/>
    </xf>
    <xf numFmtId="1" fontId="4" fillId="0" borderId="4" xfId="0" applyNumberFormat="1" applyFont="1" applyFill="1" applyBorder="1" applyAlignment="1">
      <alignment horizontal="center"/>
    </xf>
    <xf numFmtId="0" fontId="0" fillId="0" borderId="0" xfId="0" applyBorder="1" applyAlignment="1"/>
    <xf numFmtId="0" fontId="9" fillId="0" borderId="4" xfId="0" applyFont="1" applyBorder="1"/>
    <xf numFmtId="0" fontId="9" fillId="0" borderId="10" xfId="0" applyFont="1" applyBorder="1" applyAlignment="1">
      <alignment horizontal="right"/>
    </xf>
    <xf numFmtId="0" fontId="10" fillId="0" borderId="11" xfId="0" applyFont="1" applyBorder="1" applyAlignment="1">
      <alignment horizontal="center"/>
    </xf>
    <xf numFmtId="0" fontId="9" fillId="0" borderId="11" xfId="0" applyFont="1" applyBorder="1"/>
    <xf numFmtId="0" fontId="0" fillId="0" borderId="5" xfId="0" applyBorder="1"/>
    <xf numFmtId="9" fontId="9" fillId="0" borderId="1" xfId="0" applyNumberFormat="1" applyFont="1" applyBorder="1" applyAlignment="1">
      <alignment horizontal="right"/>
    </xf>
    <xf numFmtId="0" fontId="10" fillId="0" borderId="12" xfId="0" applyFont="1" applyBorder="1" applyAlignment="1">
      <alignment horizontal="center" vertical="center"/>
    </xf>
    <xf numFmtId="0" fontId="0" fillId="0" borderId="12" xfId="0" applyBorder="1"/>
    <xf numFmtId="0" fontId="9" fillId="0" borderId="0" xfId="0" applyFont="1" applyBorder="1" applyAlignment="1">
      <alignment wrapText="1"/>
    </xf>
    <xf numFmtId="0" fontId="10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12" fillId="0" borderId="0" xfId="0" applyFont="1" applyAlignment="1"/>
    <xf numFmtId="0" fontId="4" fillId="0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5" fillId="0" borderId="0" xfId="0" applyFont="1"/>
    <xf numFmtId="0" fontId="5" fillId="0" borderId="0" xfId="0" applyFont="1" applyAlignment="1"/>
    <xf numFmtId="0" fontId="5" fillId="0" borderId="0" xfId="0" applyFont="1" applyAlignment="1">
      <alignment horizontal="left"/>
    </xf>
    <xf numFmtId="0" fontId="0" fillId="0" borderId="0" xfId="0" applyAlignment="1">
      <alignment horizontal="left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5" fillId="0" borderId="0" xfId="0" applyFont="1" applyAlignment="1">
      <alignment horizontal="left" vertical="top" wrapText="1"/>
    </xf>
    <xf numFmtId="0" fontId="5" fillId="0" borderId="1" xfId="0" applyFont="1" applyBorder="1" applyAlignment="1">
      <alignment horizontal="right"/>
    </xf>
    <xf numFmtId="0" fontId="5" fillId="0" borderId="1" xfId="0" applyFont="1" applyBorder="1" applyAlignment="1">
      <alignment vertical="top"/>
    </xf>
    <xf numFmtId="0" fontId="5" fillId="0" borderId="1" xfId="0" applyFont="1" applyBorder="1" applyAlignment="1">
      <alignment horizontal="right" vertical="top"/>
    </xf>
    <xf numFmtId="0" fontId="14" fillId="0" borderId="0" xfId="0" applyFont="1"/>
    <xf numFmtId="0" fontId="2" fillId="0" borderId="1" xfId="0" applyFont="1" applyBorder="1"/>
    <xf numFmtId="0" fontId="15" fillId="0" borderId="1" xfId="0" applyFont="1" applyBorder="1"/>
    <xf numFmtId="9" fontId="15" fillId="0" borderId="1" xfId="0" applyNumberFormat="1" applyFont="1" applyBorder="1"/>
    <xf numFmtId="0" fontId="16" fillId="0" borderId="1" xfId="0" applyFont="1" applyBorder="1"/>
    <xf numFmtId="0" fontId="16" fillId="0" borderId="0" xfId="0" applyFont="1"/>
    <xf numFmtId="0" fontId="4" fillId="0" borderId="1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9" fontId="1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9" fontId="1" fillId="0" borderId="1" xfId="1" applyFont="1" applyFill="1" applyBorder="1" applyAlignment="1">
      <alignment horizontal="center"/>
    </xf>
    <xf numFmtId="0" fontId="18" fillId="0" borderId="0" xfId="0" applyFont="1"/>
    <xf numFmtId="0" fontId="5" fillId="0" borderId="1" xfId="0" applyFont="1" applyFill="1" applyBorder="1"/>
    <xf numFmtId="0" fontId="5" fillId="0" borderId="1" xfId="0" applyFont="1" applyFill="1" applyBorder="1" applyAlignment="1">
      <alignment vertical="top"/>
    </xf>
    <xf numFmtId="0" fontId="9" fillId="0" borderId="6" xfId="0" applyFont="1" applyBorder="1" applyAlignment="1">
      <alignment horizontal="center"/>
    </xf>
    <xf numFmtId="0" fontId="4" fillId="0" borderId="1" xfId="0" applyFont="1" applyFill="1" applyBorder="1"/>
    <xf numFmtId="0" fontId="4" fillId="0" borderId="6" xfId="0" applyFont="1" applyFill="1" applyBorder="1" applyAlignment="1">
      <alignment horizontal="right"/>
    </xf>
    <xf numFmtId="1" fontId="4" fillId="0" borderId="2" xfId="0" applyNumberFormat="1" applyFont="1" applyFill="1" applyBorder="1" applyAlignment="1"/>
    <xf numFmtId="0" fontId="4" fillId="0" borderId="2" xfId="0" applyFont="1" applyFill="1" applyBorder="1" applyAlignment="1"/>
    <xf numFmtId="0" fontId="4" fillId="0" borderId="3" xfId="0" applyFont="1" applyFill="1" applyBorder="1" applyAlignment="1"/>
    <xf numFmtId="0" fontId="4" fillId="0" borderId="5" xfId="0" applyFont="1" applyFill="1" applyBorder="1" applyAlignment="1"/>
    <xf numFmtId="0" fontId="4" fillId="0" borderId="4" xfId="0" applyFont="1" applyFill="1" applyBorder="1" applyAlignment="1">
      <alignment horizontal="center"/>
    </xf>
    <xf numFmtId="1" fontId="5" fillId="0" borderId="1" xfId="0" applyNumberFormat="1" applyFont="1" applyFill="1" applyBorder="1"/>
    <xf numFmtId="0" fontId="5" fillId="0" borderId="1" xfId="0" applyNumberFormat="1" applyFont="1" applyFill="1" applyBorder="1" applyAlignment="1">
      <alignment horizontal="center"/>
    </xf>
    <xf numFmtId="0" fontId="5" fillId="0" borderId="1" xfId="1" applyNumberFormat="1" applyFont="1" applyFill="1" applyBorder="1" applyAlignment="1">
      <alignment horizontal="center"/>
    </xf>
    <xf numFmtId="0" fontId="17" fillId="0" borderId="1" xfId="0" applyFont="1" applyFill="1" applyBorder="1" applyAlignment="1">
      <alignment horizontal="center"/>
    </xf>
    <xf numFmtId="0" fontId="17" fillId="0" borderId="5" xfId="0" applyFont="1" applyFill="1" applyBorder="1" applyAlignment="1">
      <alignment horizontal="center"/>
    </xf>
    <xf numFmtId="0" fontId="17" fillId="0" borderId="1" xfId="0" applyNumberFormat="1" applyFont="1" applyFill="1" applyBorder="1" applyAlignment="1">
      <alignment horizontal="center"/>
    </xf>
    <xf numFmtId="0" fontId="17" fillId="0" borderId="1" xfId="1" applyNumberFormat="1" applyFont="1" applyFill="1" applyBorder="1" applyAlignment="1">
      <alignment horizontal="center"/>
    </xf>
    <xf numFmtId="1" fontId="1" fillId="0" borderId="1" xfId="0" applyNumberFormat="1" applyFont="1" applyFill="1" applyBorder="1"/>
    <xf numFmtId="0" fontId="0" fillId="0" borderId="0" xfId="0" applyFill="1"/>
    <xf numFmtId="1" fontId="5" fillId="0" borderId="6" xfId="0" applyNumberFormat="1" applyFont="1" applyFill="1" applyBorder="1"/>
    <xf numFmtId="1" fontId="17" fillId="0" borderId="6" xfId="0" applyNumberFormat="1" applyFont="1" applyFill="1" applyBorder="1"/>
    <xf numFmtId="0" fontId="4" fillId="0" borderId="7" xfId="0" applyFont="1" applyFill="1" applyBorder="1"/>
    <xf numFmtId="0" fontId="4" fillId="0" borderId="5" xfId="0" applyFont="1" applyFill="1" applyBorder="1" applyAlignment="1">
      <alignment horizontal="center"/>
    </xf>
    <xf numFmtId="9" fontId="17" fillId="0" borderId="1" xfId="1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9" fillId="0" borderId="14" xfId="0" applyFont="1" applyBorder="1" applyAlignment="1">
      <alignment vertical="top" wrapText="1"/>
    </xf>
    <xf numFmtId="0" fontId="8" fillId="2" borderId="0" xfId="0" applyFont="1" applyFill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top" wrapText="1"/>
    </xf>
    <xf numFmtId="0" fontId="4" fillId="0" borderId="4" xfId="0" applyFont="1" applyFill="1" applyBorder="1" applyAlignment="1">
      <alignment horizontal="center" vertical="top" wrapText="1"/>
    </xf>
    <xf numFmtId="0" fontId="4" fillId="0" borderId="9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0" borderId="13" xfId="0" applyFont="1" applyFill="1" applyBorder="1" applyAlignment="1">
      <alignment horizontal="center"/>
    </xf>
    <xf numFmtId="0" fontId="4" fillId="2" borderId="0" xfId="0" applyFont="1" applyFill="1" applyAlignment="1">
      <alignment horizontal="left" vertical="top"/>
    </xf>
    <xf numFmtId="0" fontId="10" fillId="0" borderId="6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left"/>
    </xf>
    <xf numFmtId="0" fontId="9" fillId="0" borderId="2" xfId="0" applyFont="1" applyBorder="1" applyAlignment="1">
      <alignment horizontal="left"/>
    </xf>
    <xf numFmtId="0" fontId="9" fillId="0" borderId="5" xfId="0" applyFont="1" applyBorder="1" applyAlignment="1">
      <alignment horizontal="left"/>
    </xf>
    <xf numFmtId="0" fontId="9" fillId="0" borderId="6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0" xfId="0" applyFont="1" applyBorder="1" applyAlignment="1">
      <alignment horizontal="left"/>
    </xf>
    <xf numFmtId="0" fontId="5" fillId="0" borderId="6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9" fillId="0" borderId="6" xfId="0" applyFont="1" applyBorder="1" applyAlignment="1">
      <alignment horizontal="left" wrapText="1"/>
    </xf>
    <xf numFmtId="0" fontId="9" fillId="0" borderId="2" xfId="0" applyFont="1" applyBorder="1" applyAlignment="1">
      <alignment horizontal="left" wrapText="1"/>
    </xf>
    <xf numFmtId="0" fontId="9" fillId="0" borderId="5" xfId="0" applyFont="1" applyBorder="1" applyAlignment="1">
      <alignment horizontal="left" wrapText="1"/>
    </xf>
    <xf numFmtId="0" fontId="9" fillId="0" borderId="7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6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5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vertical="top" wrapText="1"/>
    </xf>
    <xf numFmtId="0" fontId="5" fillId="0" borderId="6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left" vertical="top" wrapText="1"/>
    </xf>
    <xf numFmtId="0" fontId="5" fillId="0" borderId="5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4" fillId="0" borderId="2" xfId="0" applyFont="1" applyFill="1" applyBorder="1" applyAlignment="1"/>
  </cellXfs>
  <cellStyles count="2">
    <cellStyle name="Обычный" xfId="0" builtinId="0"/>
    <cellStyle name="Процентный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style val="33"/>
  <c:chart>
    <c:view3D>
      <c:depthPercent val="100"/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Протокол!$B$38</c:f>
              <c:strCache>
                <c:ptCount val="1"/>
                <c:pt idx="0">
                  <c:v>Достигли баз. ур.</c:v>
                </c:pt>
              </c:strCache>
            </c:strRef>
          </c:tx>
          <c:val>
            <c:numRef>
              <c:f>Протокол!$C$38:$N$38</c:f>
              <c:numCache>
                <c:formatCode>General</c:formatCode>
                <c:ptCount val="12"/>
                <c:pt idx="0">
                  <c:v>92</c:v>
                </c:pt>
                <c:pt idx="1">
                  <c:v>88</c:v>
                </c:pt>
                <c:pt idx="2">
                  <c:v>96</c:v>
                </c:pt>
                <c:pt idx="3">
                  <c:v>100</c:v>
                </c:pt>
                <c:pt idx="4">
                  <c:v>100</c:v>
                </c:pt>
                <c:pt idx="5">
                  <c:v>88</c:v>
                </c:pt>
                <c:pt idx="6">
                  <c:v>96</c:v>
                </c:pt>
                <c:pt idx="7">
                  <c:v>59</c:v>
                </c:pt>
                <c:pt idx="8">
                  <c:v>77</c:v>
                </c:pt>
                <c:pt idx="9">
                  <c:v>0</c:v>
                </c:pt>
                <c:pt idx="10">
                  <c:v>0</c:v>
                </c:pt>
                <c:pt idx="11">
                  <c:v>66</c:v>
                </c:pt>
              </c:numCache>
            </c:numRef>
          </c:val>
        </c:ser>
        <c:ser>
          <c:idx val="1"/>
          <c:order val="1"/>
          <c:tx>
            <c:strRef>
              <c:f>Протокол!$B$39</c:f>
              <c:strCache>
                <c:ptCount val="1"/>
                <c:pt idx="0">
                  <c:v>Не достигли баз. ур.</c:v>
                </c:pt>
              </c:strCache>
            </c:strRef>
          </c:tx>
          <c:val>
            <c:numRef>
              <c:f>Протокол!$C$39:$N$39</c:f>
              <c:numCache>
                <c:formatCode>General</c:formatCode>
                <c:ptCount val="12"/>
                <c:pt idx="0">
                  <c:v>8</c:v>
                </c:pt>
                <c:pt idx="1">
                  <c:v>12</c:v>
                </c:pt>
                <c:pt idx="2">
                  <c:v>4</c:v>
                </c:pt>
                <c:pt idx="3">
                  <c:v>0</c:v>
                </c:pt>
                <c:pt idx="4">
                  <c:v>0</c:v>
                </c:pt>
                <c:pt idx="5">
                  <c:v>12</c:v>
                </c:pt>
                <c:pt idx="6">
                  <c:v>4</c:v>
                </c:pt>
                <c:pt idx="7">
                  <c:v>41</c:v>
                </c:pt>
                <c:pt idx="8">
                  <c:v>23</c:v>
                </c:pt>
                <c:pt idx="9">
                  <c:v>100</c:v>
                </c:pt>
                <c:pt idx="10">
                  <c:v>100</c:v>
                </c:pt>
                <c:pt idx="11">
                  <c:v>34</c:v>
                </c:pt>
              </c:numCache>
            </c:numRef>
          </c:val>
        </c:ser>
        <c:shape val="cylinder"/>
        <c:axId val="77754368"/>
        <c:axId val="77755904"/>
        <c:axId val="0"/>
      </c:bar3DChart>
      <c:catAx>
        <c:axId val="77754368"/>
        <c:scaling>
          <c:orientation val="minMax"/>
        </c:scaling>
        <c:axPos val="b"/>
        <c:majorGridlines/>
        <c:numFmt formatCode="General" sourceLinked="1"/>
        <c:majorTickMark val="none"/>
        <c:tickLblPos val="nextTo"/>
        <c:txPr>
          <a:bodyPr/>
          <a:lstStyle/>
          <a:p>
            <a:pPr>
              <a:defRPr sz="1200" b="1"/>
            </a:pPr>
            <a:endParaRPr lang="ru-RU"/>
          </a:p>
        </c:txPr>
        <c:crossAx val="77755904"/>
        <c:crosses val="autoZero"/>
        <c:auto val="1"/>
        <c:lblAlgn val="ctr"/>
        <c:lblOffset val="100"/>
      </c:catAx>
      <c:valAx>
        <c:axId val="77755904"/>
        <c:scaling>
          <c:orientation val="minMax"/>
        </c:scaling>
        <c:axPos val="l"/>
        <c:majorGridlines/>
        <c:numFmt formatCode="General" sourceLinked="1"/>
        <c:majorTickMark val="none"/>
        <c:tickLblPos val="nextTo"/>
        <c:txPr>
          <a:bodyPr/>
          <a:lstStyle/>
          <a:p>
            <a:pPr>
              <a:defRPr sz="1200" b="1"/>
            </a:pPr>
            <a:endParaRPr lang="ru-RU"/>
          </a:p>
        </c:txPr>
        <c:crossAx val="7775436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txPr>
        <a:bodyPr/>
        <a:lstStyle/>
        <a:p>
          <a:pPr>
            <a:defRPr sz="1600"/>
          </a:pPr>
          <a:endParaRPr lang="ru-RU"/>
        </a:p>
      </c:txPr>
    </c:legend>
    <c:plotVisOnly val="1"/>
    <c:dispBlanksAs val="gap"/>
  </c:chart>
  <c:printSettings>
    <c:headerFooter/>
    <c:pageMargins b="0.75000000000000533" l="0.70000000000000062" r="0.70000000000000062" t="0.75000000000000533" header="0.30000000000000032" footer="0.30000000000000032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style val="33"/>
  <c:chart>
    <c:view3D>
      <c:depthPercent val="100"/>
      <c:rAngAx val="1"/>
    </c:view3D>
    <c:plotArea>
      <c:layout/>
      <c:bar3DChart>
        <c:barDir val="col"/>
        <c:grouping val="clustered"/>
        <c:ser>
          <c:idx val="0"/>
          <c:order val="0"/>
          <c:tx>
            <c:v>Менее 50% основной части</c:v>
          </c:tx>
          <c:dLbls>
            <c:txPr>
              <a:bodyPr/>
              <a:lstStyle/>
              <a:p>
                <a:pPr>
                  <a:defRPr sz="2000"/>
                </a:pPr>
                <a:endParaRPr lang="ru-RU"/>
              </a:p>
            </c:txPr>
            <c:showVal val="1"/>
          </c:dLbls>
          <c:val>
            <c:numRef>
              <c:f>Отчёт!$F$40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1"/>
          <c:order val="1"/>
          <c:tx>
            <c:v>Не менее 50% основной части</c:v>
          </c:tx>
          <c:dLbls>
            <c:txPr>
              <a:bodyPr/>
              <a:lstStyle/>
              <a:p>
                <a:pPr>
                  <a:defRPr sz="2000"/>
                </a:pPr>
                <a:endParaRPr lang="ru-RU"/>
              </a:p>
            </c:txPr>
            <c:showVal val="1"/>
          </c:dLbls>
          <c:val>
            <c:numRef>
              <c:f>Отчёт!$F$41</c:f>
              <c:numCache>
                <c:formatCode>General</c:formatCode>
                <c:ptCount val="1"/>
                <c:pt idx="0">
                  <c:v>44</c:v>
                </c:pt>
              </c:numCache>
            </c:numRef>
          </c:val>
        </c:ser>
        <c:ser>
          <c:idx val="2"/>
          <c:order val="2"/>
          <c:tx>
            <c:v>Не менее 65% основной части и не менее 50% дополнительной части</c:v>
          </c:tx>
          <c:dLbls>
            <c:txPr>
              <a:bodyPr/>
              <a:lstStyle/>
              <a:p>
                <a:pPr>
                  <a:defRPr sz="2000"/>
                </a:pPr>
                <a:endParaRPr lang="ru-RU"/>
              </a:p>
            </c:txPr>
            <c:showVal val="1"/>
          </c:dLbls>
          <c:val>
            <c:numRef>
              <c:f>Отчёт!$F$42</c:f>
              <c:numCache>
                <c:formatCode>General</c:formatCode>
                <c:ptCount val="1"/>
                <c:pt idx="0">
                  <c:v>55</c:v>
                </c:pt>
              </c:numCache>
            </c:numRef>
          </c:val>
        </c:ser>
        <c:dLbls>
          <c:showVal val="1"/>
        </c:dLbls>
        <c:shape val="cylinder"/>
        <c:axId val="78283520"/>
        <c:axId val="78285056"/>
        <c:axId val="0"/>
      </c:bar3DChart>
      <c:catAx>
        <c:axId val="78283520"/>
        <c:scaling>
          <c:orientation val="minMax"/>
        </c:scaling>
        <c:delete val="1"/>
        <c:axPos val="b"/>
        <c:tickLblPos val="none"/>
        <c:crossAx val="78285056"/>
        <c:crosses val="autoZero"/>
        <c:auto val="1"/>
        <c:lblAlgn val="ctr"/>
        <c:lblOffset val="100"/>
      </c:catAx>
      <c:valAx>
        <c:axId val="78285056"/>
        <c:scaling>
          <c:orientation val="minMax"/>
        </c:scaling>
        <c:axPos val="l"/>
        <c:majorGridlines/>
        <c:numFmt formatCode="General" sourceLinked="1"/>
        <c:tickLblPos val="nextTo"/>
        <c:crossAx val="7828352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/>
    </c:legend>
    <c:plotVisOnly val="1"/>
    <c:dispBlanksAs val="gap"/>
  </c:chart>
  <c:printSettings>
    <c:headerFooter/>
    <c:pageMargins b="0.750000000000005" l="0.70000000000000062" r="0.70000000000000062" t="0.75000000000000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1820334</xdr:colOff>
      <xdr:row>40</xdr:row>
      <xdr:rowOff>52916</xdr:rowOff>
    </xdr:from>
    <xdr:to>
      <xdr:col>12</xdr:col>
      <xdr:colOff>243417</xdr:colOff>
      <xdr:row>55</xdr:row>
      <xdr:rowOff>169333</xdr:rowOff>
    </xdr:to>
    <xdr:graphicFrame macro="">
      <xdr:nvGraphicFramePr>
        <xdr:cNvPr id="3081" name="Диаграмма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257175</xdr:colOff>
      <xdr:row>43</xdr:row>
      <xdr:rowOff>142875</xdr:rowOff>
    </xdr:from>
    <xdr:to>
      <xdr:col>7</xdr:col>
      <xdr:colOff>209550</xdr:colOff>
      <xdr:row>56</xdr:row>
      <xdr:rowOff>19050</xdr:rowOff>
    </xdr:to>
    <xdr:graphicFrame macro="">
      <xdr:nvGraphicFramePr>
        <xdr:cNvPr id="1033" name="Диаграмма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5:N20"/>
  <sheetViews>
    <sheetView topLeftCell="B7" workbookViewId="0">
      <selection activeCell="B7" sqref="B7:I17"/>
    </sheetView>
  </sheetViews>
  <sheetFormatPr defaultRowHeight="15"/>
  <cols>
    <col min="1" max="1" width="12.85546875" customWidth="1"/>
  </cols>
  <sheetData>
    <row r="5" spans="2:14" ht="23.25" customHeight="1"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</row>
    <row r="7" spans="2:14" ht="15" customHeight="1">
      <c r="B7" s="92" t="s">
        <v>49</v>
      </c>
      <c r="C7" s="92"/>
      <c r="D7" s="92"/>
      <c r="E7" s="92"/>
      <c r="F7" s="92"/>
      <c r="G7" s="92"/>
      <c r="H7" s="92"/>
      <c r="I7" s="92"/>
    </row>
    <row r="8" spans="2:14" ht="15" customHeight="1">
      <c r="B8" s="92"/>
      <c r="C8" s="92"/>
      <c r="D8" s="92"/>
      <c r="E8" s="92"/>
      <c r="F8" s="92"/>
      <c r="G8" s="92"/>
      <c r="H8" s="92"/>
      <c r="I8" s="92"/>
    </row>
    <row r="9" spans="2:14" ht="15" customHeight="1">
      <c r="B9" s="92"/>
      <c r="C9" s="92"/>
      <c r="D9" s="92"/>
      <c r="E9" s="92"/>
      <c r="F9" s="92"/>
      <c r="G9" s="92"/>
      <c r="H9" s="92"/>
      <c r="I9" s="92"/>
    </row>
    <row r="10" spans="2:14" ht="15" customHeight="1">
      <c r="B10" s="92"/>
      <c r="C10" s="92"/>
      <c r="D10" s="92"/>
      <c r="E10" s="92"/>
      <c r="F10" s="92"/>
      <c r="G10" s="92"/>
      <c r="H10" s="92"/>
      <c r="I10" s="92"/>
    </row>
    <row r="11" spans="2:14" ht="15" customHeight="1">
      <c r="B11" s="92"/>
      <c r="C11" s="92"/>
      <c r="D11" s="92"/>
      <c r="E11" s="92"/>
      <c r="F11" s="92"/>
      <c r="G11" s="92"/>
      <c r="H11" s="92"/>
      <c r="I11" s="92"/>
    </row>
    <row r="12" spans="2:14" ht="15" customHeight="1">
      <c r="B12" s="92"/>
      <c r="C12" s="92"/>
      <c r="D12" s="92"/>
      <c r="E12" s="92"/>
      <c r="F12" s="92"/>
      <c r="G12" s="92"/>
      <c r="H12" s="92"/>
      <c r="I12" s="92"/>
    </row>
    <row r="13" spans="2:14" ht="15" customHeight="1">
      <c r="B13" s="92"/>
      <c r="C13" s="92"/>
      <c r="D13" s="92"/>
      <c r="E13" s="92"/>
      <c r="F13" s="92"/>
      <c r="G13" s="92"/>
      <c r="H13" s="92"/>
      <c r="I13" s="92"/>
    </row>
    <row r="14" spans="2:14" ht="15" customHeight="1">
      <c r="B14" s="92"/>
      <c r="C14" s="92"/>
      <c r="D14" s="92"/>
      <c r="E14" s="92"/>
      <c r="F14" s="92"/>
      <c r="G14" s="92"/>
      <c r="H14" s="92"/>
      <c r="I14" s="92"/>
    </row>
    <row r="15" spans="2:14" ht="15" customHeight="1">
      <c r="B15" s="92"/>
      <c r="C15" s="92"/>
      <c r="D15" s="92"/>
      <c r="E15" s="92"/>
      <c r="F15" s="92"/>
      <c r="G15" s="92"/>
      <c r="H15" s="92"/>
      <c r="I15" s="92"/>
    </row>
    <row r="16" spans="2:14">
      <c r="B16" s="92"/>
      <c r="C16" s="92"/>
      <c r="D16" s="92"/>
      <c r="E16" s="92"/>
      <c r="F16" s="92"/>
      <c r="G16" s="92"/>
      <c r="H16" s="92"/>
      <c r="I16" s="92"/>
    </row>
    <row r="17" spans="2:9">
      <c r="B17" s="92"/>
      <c r="C17" s="92"/>
      <c r="D17" s="92"/>
      <c r="E17" s="92"/>
      <c r="F17" s="92"/>
      <c r="G17" s="92"/>
      <c r="H17" s="92"/>
      <c r="I17" s="92"/>
    </row>
    <row r="18" spans="2:9" ht="20.25" customHeight="1">
      <c r="B18" s="10"/>
      <c r="C18" s="10"/>
      <c r="D18" s="10"/>
      <c r="E18" s="10"/>
      <c r="F18" s="10"/>
      <c r="G18" s="10"/>
      <c r="H18" s="10"/>
      <c r="I18" s="10"/>
    </row>
    <row r="19" spans="2:9" ht="20.25" customHeight="1">
      <c r="B19" s="92" t="s">
        <v>48</v>
      </c>
      <c r="C19" s="92"/>
      <c r="D19" s="92"/>
      <c r="E19" s="92"/>
      <c r="F19" s="92"/>
      <c r="G19" s="92"/>
      <c r="H19" s="92"/>
      <c r="I19" s="11"/>
    </row>
    <row r="20" spans="2:9" ht="20.25" customHeight="1">
      <c r="B20" s="10"/>
      <c r="C20" s="10"/>
      <c r="D20" s="10"/>
      <c r="E20" s="10"/>
      <c r="F20" s="10"/>
      <c r="G20" s="10"/>
      <c r="H20" s="10"/>
      <c r="I20" s="10"/>
    </row>
  </sheetData>
  <mergeCells count="2">
    <mergeCell ref="B7:I17"/>
    <mergeCell ref="B19:H19"/>
  </mergeCells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39"/>
  <sheetViews>
    <sheetView zoomScale="50" zoomScaleNormal="50" workbookViewId="0">
      <selection activeCell="H6" sqref="H6"/>
    </sheetView>
  </sheetViews>
  <sheetFormatPr defaultRowHeight="15"/>
  <cols>
    <col min="2" max="2" width="33.28515625" customWidth="1"/>
    <col min="13" max="13" width="11" bestFit="1" customWidth="1"/>
    <col min="14" max="14" width="9.140625" customWidth="1"/>
    <col min="21" max="21" width="10.140625" bestFit="1" customWidth="1"/>
  </cols>
  <sheetData>
    <row r="1" spans="1:21" s="54" customFormat="1" ht="18.75">
      <c r="A1" s="99" t="str">
        <f>'Титульный лист'!B7</f>
        <v>Стандартизированная письменная работа № 2  по математике и информатике  4  класс "А"   Учитель: Потапова Д.Я.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1"/>
    </row>
    <row r="2" spans="1:21" ht="18.75">
      <c r="A2" s="69"/>
      <c r="B2" s="70" t="s">
        <v>18</v>
      </c>
      <c r="C2" s="71">
        <f>A32</f>
        <v>27</v>
      </c>
      <c r="D2" s="72" t="s">
        <v>19</v>
      </c>
      <c r="E2" s="147" t="s">
        <v>78</v>
      </c>
      <c r="F2" s="147"/>
      <c r="G2" s="147"/>
      <c r="H2" s="147"/>
      <c r="I2" s="147"/>
      <c r="J2" s="147"/>
      <c r="K2" s="147"/>
      <c r="L2" s="147"/>
      <c r="M2" s="147"/>
      <c r="N2" s="73"/>
      <c r="O2" s="73"/>
      <c r="P2" s="73"/>
      <c r="Q2" s="73"/>
      <c r="R2" s="72"/>
      <c r="S2" s="72"/>
      <c r="T2" s="72"/>
      <c r="U2" s="74"/>
    </row>
    <row r="3" spans="1:21" ht="18.75">
      <c r="A3" s="69"/>
      <c r="B3" s="69"/>
      <c r="C3" s="99" t="s">
        <v>0</v>
      </c>
      <c r="D3" s="100"/>
      <c r="E3" s="100"/>
      <c r="F3" s="100"/>
      <c r="G3" s="100"/>
      <c r="H3" s="100"/>
      <c r="I3" s="100"/>
      <c r="J3" s="100"/>
      <c r="K3" s="100"/>
      <c r="L3" s="102" t="s">
        <v>1</v>
      </c>
      <c r="M3" s="103" t="s">
        <v>2</v>
      </c>
      <c r="N3" s="106" t="s">
        <v>17</v>
      </c>
      <c r="O3" s="107"/>
      <c r="P3" s="108"/>
      <c r="Q3" s="96" t="s">
        <v>1</v>
      </c>
      <c r="R3" s="104" t="s">
        <v>2</v>
      </c>
      <c r="S3" s="93" t="s">
        <v>3</v>
      </c>
      <c r="T3" s="93" t="s">
        <v>4</v>
      </c>
      <c r="U3" s="96" t="s">
        <v>5</v>
      </c>
    </row>
    <row r="4" spans="1:21" ht="18.75">
      <c r="A4" s="69" t="s">
        <v>6</v>
      </c>
      <c r="B4" s="69" t="s">
        <v>7</v>
      </c>
      <c r="C4" s="60">
        <v>1</v>
      </c>
      <c r="D4" s="23">
        <f>C4+1</f>
        <v>2</v>
      </c>
      <c r="E4" s="23">
        <f t="shared" ref="E4" si="0">D4+1</f>
        <v>3</v>
      </c>
      <c r="F4" s="23">
        <f t="shared" ref="F4" si="1">E4+1</f>
        <v>4</v>
      </c>
      <c r="G4" s="23">
        <f t="shared" ref="G4" si="2">F4+1</f>
        <v>5</v>
      </c>
      <c r="H4" s="23">
        <f t="shared" ref="H4" si="3">G4+1</f>
        <v>6</v>
      </c>
      <c r="I4" s="23">
        <f t="shared" ref="I4" si="4">H4+1</f>
        <v>7</v>
      </c>
      <c r="J4" s="23">
        <f t="shared" ref="J4" si="5">I4+1</f>
        <v>8</v>
      </c>
      <c r="K4" s="23">
        <f t="shared" ref="K4" si="6">J4+1</f>
        <v>9</v>
      </c>
      <c r="L4" s="102"/>
      <c r="M4" s="98"/>
      <c r="N4" s="27">
        <v>10</v>
      </c>
      <c r="O4" s="27">
        <v>11</v>
      </c>
      <c r="P4" s="27">
        <v>12</v>
      </c>
      <c r="Q4" s="98"/>
      <c r="R4" s="105"/>
      <c r="S4" s="94"/>
      <c r="T4" s="94"/>
      <c r="U4" s="97"/>
    </row>
    <row r="5" spans="1:21" ht="18.75">
      <c r="A5" s="69"/>
      <c r="B5" s="87" t="s">
        <v>25</v>
      </c>
      <c r="C5" s="60">
        <v>1</v>
      </c>
      <c r="D5" s="60">
        <v>1</v>
      </c>
      <c r="E5" s="60">
        <v>1</v>
      </c>
      <c r="F5" s="3">
        <v>1</v>
      </c>
      <c r="G5" s="3">
        <v>2</v>
      </c>
      <c r="H5" s="3">
        <v>2</v>
      </c>
      <c r="I5" s="3">
        <v>1</v>
      </c>
      <c r="J5" s="3">
        <v>1</v>
      </c>
      <c r="K5" s="3">
        <v>1</v>
      </c>
      <c r="L5" s="3">
        <f t="shared" ref="L5:L32" si="7">SUM(C5:K5)</f>
        <v>11</v>
      </c>
      <c r="M5" s="4">
        <f t="shared" ref="M5:M32" si="8">L5/$L$5</f>
        <v>1</v>
      </c>
      <c r="N5" s="75">
        <v>1</v>
      </c>
      <c r="O5" s="75">
        <v>5</v>
      </c>
      <c r="P5" s="75">
        <v>1</v>
      </c>
      <c r="Q5" s="60">
        <f>SUM(N5:P5)</f>
        <v>7</v>
      </c>
      <c r="R5" s="5">
        <f t="shared" ref="R5:R32" si="9">Q5/$Q$5</f>
        <v>1</v>
      </c>
      <c r="S5" s="95"/>
      <c r="T5" s="95"/>
      <c r="U5" s="98"/>
    </row>
    <row r="6" spans="1:21" ht="18.75">
      <c r="A6" s="85">
        <v>1</v>
      </c>
      <c r="B6" s="1" t="s">
        <v>51</v>
      </c>
      <c r="C6" s="7">
        <v>1</v>
      </c>
      <c r="D6" s="2">
        <v>1</v>
      </c>
      <c r="E6" s="2">
        <v>1</v>
      </c>
      <c r="F6" s="7">
        <v>1</v>
      </c>
      <c r="G6" s="7">
        <v>2</v>
      </c>
      <c r="H6" s="7">
        <v>2</v>
      </c>
      <c r="I6" s="7">
        <v>1</v>
      </c>
      <c r="J6" s="7">
        <v>1</v>
      </c>
      <c r="K6" s="7">
        <v>1</v>
      </c>
      <c r="L6" s="3">
        <f t="shared" si="7"/>
        <v>11</v>
      </c>
      <c r="M6" s="4">
        <f t="shared" si="8"/>
        <v>1</v>
      </c>
      <c r="N6" s="77">
        <v>1</v>
      </c>
      <c r="O6" s="77">
        <v>5</v>
      </c>
      <c r="P6" s="77">
        <v>1</v>
      </c>
      <c r="Q6" s="60">
        <f>SUM(N6:P6)</f>
        <v>7</v>
      </c>
      <c r="R6" s="5">
        <f t="shared" si="9"/>
        <v>1</v>
      </c>
      <c r="S6" s="78">
        <v>1</v>
      </c>
      <c r="T6" s="78">
        <v>2</v>
      </c>
      <c r="U6" s="6" t="str">
        <f t="shared" ref="U6:U32" si="10">IF(AND(M6&gt;=50%,M6&lt;=64%),"б",IF(AND(M6&gt;=65%,R6&gt;=51%),"б/п",IF(AND(M6&lt;=49%),"н/б",IF(AND(M6&gt;=65%,R6&lt;=50%),"б"))))</f>
        <v>б/п</v>
      </c>
    </row>
    <row r="7" spans="1:21" ht="18.75">
      <c r="A7" s="85">
        <f>MAX($A$6:A6)+1</f>
        <v>2</v>
      </c>
      <c r="B7" s="1" t="s">
        <v>52</v>
      </c>
      <c r="C7" s="80">
        <v>1</v>
      </c>
      <c r="D7" s="79">
        <v>1</v>
      </c>
      <c r="E7" s="79">
        <v>1</v>
      </c>
      <c r="F7" s="80">
        <v>1</v>
      </c>
      <c r="G7" s="80">
        <v>2</v>
      </c>
      <c r="H7" s="80">
        <v>2</v>
      </c>
      <c r="I7" s="80">
        <v>1</v>
      </c>
      <c r="J7" s="80">
        <v>0</v>
      </c>
      <c r="K7" s="80">
        <v>1</v>
      </c>
      <c r="L7" s="61">
        <f t="shared" si="7"/>
        <v>10</v>
      </c>
      <c r="M7" s="62">
        <f t="shared" si="8"/>
        <v>0.90909090909090906</v>
      </c>
      <c r="N7" s="81">
        <v>1</v>
      </c>
      <c r="O7" s="81">
        <v>5</v>
      </c>
      <c r="P7" s="81">
        <v>1</v>
      </c>
      <c r="Q7" s="63">
        <f>SUM(N7:P7)</f>
        <v>7</v>
      </c>
      <c r="R7" s="64">
        <f t="shared" si="9"/>
        <v>1</v>
      </c>
      <c r="S7" s="82">
        <v>1</v>
      </c>
      <c r="T7" s="82">
        <v>2</v>
      </c>
      <c r="U7" s="89" t="str">
        <f t="shared" si="10"/>
        <v>б/п</v>
      </c>
    </row>
    <row r="8" spans="1:21" ht="18.75">
      <c r="A8" s="85">
        <f>MAX($A$6:A7)+1</f>
        <v>3</v>
      </c>
      <c r="B8" s="1" t="s">
        <v>53</v>
      </c>
      <c r="C8" s="7">
        <v>1</v>
      </c>
      <c r="D8" s="2">
        <v>1</v>
      </c>
      <c r="E8" s="2">
        <v>1</v>
      </c>
      <c r="F8" s="7">
        <v>1</v>
      </c>
      <c r="G8" s="7">
        <v>1</v>
      </c>
      <c r="H8" s="7">
        <v>2</v>
      </c>
      <c r="I8" s="7">
        <v>1</v>
      </c>
      <c r="J8" s="7">
        <v>0</v>
      </c>
      <c r="K8" s="7">
        <v>1</v>
      </c>
      <c r="L8" s="3">
        <f t="shared" si="7"/>
        <v>9</v>
      </c>
      <c r="M8" s="4">
        <f t="shared" si="8"/>
        <v>0.81818181818181823</v>
      </c>
      <c r="N8" s="77">
        <v>1</v>
      </c>
      <c r="O8" s="77">
        <v>5</v>
      </c>
      <c r="P8" s="77">
        <v>1</v>
      </c>
      <c r="Q8" s="60">
        <f>SUM(N8:P8)</f>
        <v>7</v>
      </c>
      <c r="R8" s="5">
        <f t="shared" si="9"/>
        <v>1</v>
      </c>
      <c r="S8" s="78">
        <v>1</v>
      </c>
      <c r="T8" s="78">
        <v>2</v>
      </c>
      <c r="U8" s="6" t="str">
        <f t="shared" si="10"/>
        <v>б/п</v>
      </c>
    </row>
    <row r="9" spans="1:21" s="59" customFormat="1" ht="18.75">
      <c r="A9" s="86">
        <f>MAX($A$6:A8)+1</f>
        <v>4</v>
      </c>
      <c r="B9" s="1" t="s">
        <v>54</v>
      </c>
      <c r="C9" s="80">
        <v>1</v>
      </c>
      <c r="D9" s="79">
        <v>1</v>
      </c>
      <c r="E9" s="79">
        <v>1</v>
      </c>
      <c r="F9" s="80">
        <v>1</v>
      </c>
      <c r="G9" s="80">
        <v>2</v>
      </c>
      <c r="H9" s="80">
        <v>2</v>
      </c>
      <c r="I9" s="80">
        <v>1</v>
      </c>
      <c r="J9" s="80">
        <v>1</v>
      </c>
      <c r="K9" s="80">
        <v>1</v>
      </c>
      <c r="L9" s="61">
        <f t="shared" si="7"/>
        <v>11</v>
      </c>
      <c r="M9" s="62">
        <f t="shared" si="8"/>
        <v>1</v>
      </c>
      <c r="N9" s="81">
        <v>1</v>
      </c>
      <c r="O9" s="81">
        <v>5</v>
      </c>
      <c r="P9" s="81">
        <v>1</v>
      </c>
      <c r="Q9" s="63">
        <f>SUM(N9:P9)</f>
        <v>7</v>
      </c>
      <c r="R9" s="64">
        <f t="shared" si="9"/>
        <v>1</v>
      </c>
      <c r="S9" s="82">
        <v>1</v>
      </c>
      <c r="T9" s="82">
        <v>2</v>
      </c>
      <c r="U9" s="89" t="str">
        <f t="shared" si="10"/>
        <v>б/п</v>
      </c>
    </row>
    <row r="10" spans="1:21" ht="18.75">
      <c r="A10" s="85">
        <f>MAX($A$6:A9)+1</f>
        <v>5</v>
      </c>
      <c r="B10" s="1" t="s">
        <v>55</v>
      </c>
      <c r="C10" s="7">
        <v>0</v>
      </c>
      <c r="D10" s="2">
        <v>1</v>
      </c>
      <c r="E10" s="2">
        <v>1</v>
      </c>
      <c r="F10" s="7">
        <v>1</v>
      </c>
      <c r="G10" s="7">
        <v>2</v>
      </c>
      <c r="H10" s="7">
        <v>0</v>
      </c>
      <c r="I10" s="7">
        <v>1</v>
      </c>
      <c r="J10" s="7">
        <v>1</v>
      </c>
      <c r="K10" s="7">
        <v>1</v>
      </c>
      <c r="L10" s="3">
        <f t="shared" si="7"/>
        <v>8</v>
      </c>
      <c r="M10" s="4">
        <f t="shared" si="8"/>
        <v>0.72727272727272729</v>
      </c>
      <c r="N10" s="77">
        <v>1</v>
      </c>
      <c r="O10" s="77">
        <v>5</v>
      </c>
      <c r="P10" s="77">
        <v>1</v>
      </c>
      <c r="Q10" s="60">
        <f t="shared" ref="Q10:Q32" si="11">SUM(N10:P10)</f>
        <v>7</v>
      </c>
      <c r="R10" s="5">
        <f t="shared" si="9"/>
        <v>1</v>
      </c>
      <c r="S10" s="78">
        <v>1</v>
      </c>
      <c r="T10" s="78">
        <v>2</v>
      </c>
      <c r="U10" s="6" t="str">
        <f t="shared" si="10"/>
        <v>б/п</v>
      </c>
    </row>
    <row r="11" spans="1:21" ht="18.75">
      <c r="A11" s="85">
        <f>MAX($A$6:A10)+1</f>
        <v>6</v>
      </c>
      <c r="B11" s="1" t="s">
        <v>56</v>
      </c>
      <c r="C11" s="7">
        <v>1</v>
      </c>
      <c r="D11" s="2">
        <v>1</v>
      </c>
      <c r="E11" s="2">
        <v>1</v>
      </c>
      <c r="F11" s="7">
        <v>1</v>
      </c>
      <c r="G11" s="7">
        <v>2</v>
      </c>
      <c r="H11" s="7">
        <v>2</v>
      </c>
      <c r="I11" s="7">
        <v>1</v>
      </c>
      <c r="J11" s="7">
        <v>1</v>
      </c>
      <c r="K11" s="7">
        <v>1</v>
      </c>
      <c r="L11" s="3">
        <f t="shared" si="7"/>
        <v>11</v>
      </c>
      <c r="M11" s="4">
        <f t="shared" si="8"/>
        <v>1</v>
      </c>
      <c r="N11" s="77">
        <v>0</v>
      </c>
      <c r="O11" s="77">
        <v>3</v>
      </c>
      <c r="P11" s="77">
        <v>1</v>
      </c>
      <c r="Q11" s="60">
        <f t="shared" si="11"/>
        <v>4</v>
      </c>
      <c r="R11" s="5">
        <f t="shared" si="9"/>
        <v>0.5714285714285714</v>
      </c>
      <c r="S11" s="78">
        <v>1</v>
      </c>
      <c r="T11" s="78">
        <v>2</v>
      </c>
      <c r="U11" s="6" t="str">
        <f t="shared" si="10"/>
        <v>б/п</v>
      </c>
    </row>
    <row r="12" spans="1:21" ht="18.75">
      <c r="A12" s="85">
        <f>MAX($A$6:A11)+1</f>
        <v>7</v>
      </c>
      <c r="B12" s="1" t="s">
        <v>57</v>
      </c>
      <c r="C12" s="7">
        <v>1</v>
      </c>
      <c r="D12" s="2">
        <v>0</v>
      </c>
      <c r="E12" s="2">
        <v>1</v>
      </c>
      <c r="F12" s="7">
        <v>1</v>
      </c>
      <c r="G12" s="7">
        <v>1</v>
      </c>
      <c r="H12" s="7">
        <v>1</v>
      </c>
      <c r="I12" s="7">
        <v>0</v>
      </c>
      <c r="J12" s="7">
        <v>1</v>
      </c>
      <c r="K12" s="7">
        <v>1</v>
      </c>
      <c r="L12" s="3">
        <f t="shared" si="7"/>
        <v>7</v>
      </c>
      <c r="M12" s="4">
        <f t="shared" si="8"/>
        <v>0.63636363636363635</v>
      </c>
      <c r="N12" s="77">
        <v>0</v>
      </c>
      <c r="O12" s="77">
        <v>2</v>
      </c>
      <c r="P12" s="77">
        <v>1</v>
      </c>
      <c r="Q12" s="60">
        <f t="shared" si="11"/>
        <v>3</v>
      </c>
      <c r="R12" s="5">
        <f t="shared" si="9"/>
        <v>0.42857142857142855</v>
      </c>
      <c r="S12" s="78">
        <v>1</v>
      </c>
      <c r="T12" s="78">
        <v>2</v>
      </c>
      <c r="U12" s="6" t="str">
        <f t="shared" si="10"/>
        <v>б</v>
      </c>
    </row>
    <row r="13" spans="1:21" ht="18.75">
      <c r="A13" s="85">
        <f>MAX($A$6:A12)+1</f>
        <v>8</v>
      </c>
      <c r="B13" s="1" t="s">
        <v>58</v>
      </c>
      <c r="C13" s="7">
        <v>1</v>
      </c>
      <c r="D13" s="2">
        <v>1</v>
      </c>
      <c r="E13" s="2">
        <v>1</v>
      </c>
      <c r="F13" s="7">
        <v>1</v>
      </c>
      <c r="G13" s="7">
        <v>1</v>
      </c>
      <c r="H13" s="7">
        <v>1</v>
      </c>
      <c r="I13" s="7">
        <v>1</v>
      </c>
      <c r="J13" s="7">
        <v>1</v>
      </c>
      <c r="K13" s="7">
        <v>0</v>
      </c>
      <c r="L13" s="3">
        <f t="shared" si="7"/>
        <v>8</v>
      </c>
      <c r="M13" s="4">
        <f t="shared" si="8"/>
        <v>0.72727272727272729</v>
      </c>
      <c r="N13" s="77">
        <v>1</v>
      </c>
      <c r="O13" s="77">
        <v>0</v>
      </c>
      <c r="P13" s="77">
        <v>1</v>
      </c>
      <c r="Q13" s="60">
        <f t="shared" si="11"/>
        <v>2</v>
      </c>
      <c r="R13" s="5">
        <f t="shared" si="9"/>
        <v>0.2857142857142857</v>
      </c>
      <c r="S13" s="78">
        <v>1</v>
      </c>
      <c r="T13" s="78">
        <v>2</v>
      </c>
      <c r="U13" s="6" t="str">
        <f t="shared" si="10"/>
        <v>б</v>
      </c>
    </row>
    <row r="14" spans="1:21" ht="21.75" customHeight="1">
      <c r="A14" s="85">
        <f>MAX($A$6:A13)+1</f>
        <v>9</v>
      </c>
      <c r="B14" s="1" t="s">
        <v>59</v>
      </c>
      <c r="C14" s="7">
        <v>1</v>
      </c>
      <c r="D14" s="2">
        <v>1</v>
      </c>
      <c r="E14" s="2">
        <v>1</v>
      </c>
      <c r="F14" s="7">
        <v>1</v>
      </c>
      <c r="G14" s="7">
        <v>2</v>
      </c>
      <c r="H14" s="7">
        <v>2</v>
      </c>
      <c r="I14" s="7">
        <v>1</v>
      </c>
      <c r="J14" s="7">
        <v>0</v>
      </c>
      <c r="K14" s="7">
        <v>0</v>
      </c>
      <c r="L14" s="3">
        <f t="shared" si="7"/>
        <v>9</v>
      </c>
      <c r="M14" s="4">
        <f t="shared" si="8"/>
        <v>0.81818181818181823</v>
      </c>
      <c r="N14" s="77">
        <v>0</v>
      </c>
      <c r="O14" s="77">
        <v>1</v>
      </c>
      <c r="P14" s="77">
        <v>1</v>
      </c>
      <c r="Q14" s="60">
        <f t="shared" si="11"/>
        <v>2</v>
      </c>
      <c r="R14" s="5">
        <f t="shared" si="9"/>
        <v>0.2857142857142857</v>
      </c>
      <c r="S14" s="78">
        <v>1</v>
      </c>
      <c r="T14" s="78">
        <v>2</v>
      </c>
      <c r="U14" s="6" t="str">
        <f t="shared" si="10"/>
        <v>б</v>
      </c>
    </row>
    <row r="15" spans="1:21" ht="18.75">
      <c r="A15" s="85">
        <f>MAX($A$6:A14)+1</f>
        <v>10</v>
      </c>
      <c r="B15" s="1" t="s">
        <v>60</v>
      </c>
      <c r="C15" s="7">
        <v>1</v>
      </c>
      <c r="D15" s="2">
        <v>0</v>
      </c>
      <c r="E15" s="2">
        <v>1</v>
      </c>
      <c r="F15" s="7">
        <v>1</v>
      </c>
      <c r="G15" s="7">
        <v>2</v>
      </c>
      <c r="H15" s="7">
        <v>2</v>
      </c>
      <c r="I15" s="7">
        <v>1</v>
      </c>
      <c r="J15" s="7">
        <v>1</v>
      </c>
      <c r="K15" s="7">
        <v>1</v>
      </c>
      <c r="L15" s="3">
        <f t="shared" si="7"/>
        <v>10</v>
      </c>
      <c r="M15" s="4">
        <f t="shared" si="8"/>
        <v>0.90909090909090906</v>
      </c>
      <c r="N15" s="77">
        <v>1</v>
      </c>
      <c r="O15" s="77">
        <v>5</v>
      </c>
      <c r="P15" s="77">
        <v>1</v>
      </c>
      <c r="Q15" s="60">
        <f t="shared" si="11"/>
        <v>7</v>
      </c>
      <c r="R15" s="5">
        <f t="shared" si="9"/>
        <v>1</v>
      </c>
      <c r="S15" s="78">
        <v>1</v>
      </c>
      <c r="T15" s="78">
        <v>2</v>
      </c>
      <c r="U15" s="6" t="str">
        <f t="shared" si="10"/>
        <v>б/п</v>
      </c>
    </row>
    <row r="16" spans="1:21" ht="18.75">
      <c r="A16" s="85">
        <f>MAX($A$6:A15)+1</f>
        <v>11</v>
      </c>
      <c r="B16" s="1" t="s">
        <v>61</v>
      </c>
      <c r="C16" s="7">
        <v>1</v>
      </c>
      <c r="D16" s="2">
        <v>1</v>
      </c>
      <c r="E16" s="2">
        <v>1</v>
      </c>
      <c r="F16" s="7">
        <v>1</v>
      </c>
      <c r="G16" s="7">
        <v>2</v>
      </c>
      <c r="H16" s="7">
        <v>2</v>
      </c>
      <c r="I16" s="7">
        <v>1</v>
      </c>
      <c r="J16" s="7">
        <v>1</v>
      </c>
      <c r="K16" s="7">
        <v>1</v>
      </c>
      <c r="L16" s="3">
        <f t="shared" si="7"/>
        <v>11</v>
      </c>
      <c r="M16" s="4">
        <f t="shared" si="8"/>
        <v>1</v>
      </c>
      <c r="N16" s="77">
        <v>1</v>
      </c>
      <c r="O16" s="77">
        <v>0</v>
      </c>
      <c r="P16" s="77">
        <v>1</v>
      </c>
      <c r="Q16" s="60">
        <f t="shared" si="11"/>
        <v>2</v>
      </c>
      <c r="R16" s="5">
        <f t="shared" si="9"/>
        <v>0.2857142857142857</v>
      </c>
      <c r="S16" s="78">
        <v>1</v>
      </c>
      <c r="T16" s="78">
        <v>2</v>
      </c>
      <c r="U16" s="6" t="str">
        <f t="shared" si="10"/>
        <v>б</v>
      </c>
    </row>
    <row r="17" spans="1:21" ht="18.75">
      <c r="A17" s="85">
        <f>MAX($A$6:A16)+1</f>
        <v>12</v>
      </c>
      <c r="B17" s="1" t="s">
        <v>62</v>
      </c>
      <c r="C17" s="7">
        <v>1</v>
      </c>
      <c r="D17" s="2">
        <v>1</v>
      </c>
      <c r="E17" s="2">
        <v>1</v>
      </c>
      <c r="F17" s="7">
        <v>1</v>
      </c>
      <c r="G17" s="7">
        <v>2</v>
      </c>
      <c r="H17" s="7">
        <v>2</v>
      </c>
      <c r="I17" s="7">
        <v>1</v>
      </c>
      <c r="J17" s="7">
        <v>1</v>
      </c>
      <c r="K17" s="7">
        <v>1</v>
      </c>
      <c r="L17" s="3">
        <f t="shared" si="7"/>
        <v>11</v>
      </c>
      <c r="M17" s="4">
        <f t="shared" si="8"/>
        <v>1</v>
      </c>
      <c r="N17" s="77">
        <v>1</v>
      </c>
      <c r="O17" s="77">
        <v>5</v>
      </c>
      <c r="P17" s="77">
        <v>1</v>
      </c>
      <c r="Q17" s="60">
        <f t="shared" si="11"/>
        <v>7</v>
      </c>
      <c r="R17" s="5">
        <f t="shared" si="9"/>
        <v>1</v>
      </c>
      <c r="S17" s="78">
        <v>1</v>
      </c>
      <c r="T17" s="78">
        <v>2</v>
      </c>
      <c r="U17" s="6" t="str">
        <f t="shared" si="10"/>
        <v>б/п</v>
      </c>
    </row>
    <row r="18" spans="1:21" ht="18.75">
      <c r="A18" s="85">
        <f>MAX($A$6:A17)+1</f>
        <v>13</v>
      </c>
      <c r="B18" s="1" t="s">
        <v>63</v>
      </c>
      <c r="C18" s="7">
        <v>1</v>
      </c>
      <c r="D18" s="2">
        <v>1</v>
      </c>
      <c r="E18" s="2">
        <v>0</v>
      </c>
      <c r="F18" s="7">
        <v>1</v>
      </c>
      <c r="G18" s="7">
        <v>1</v>
      </c>
      <c r="H18" s="7">
        <v>1</v>
      </c>
      <c r="I18" s="7">
        <v>1</v>
      </c>
      <c r="J18" s="7">
        <v>0</v>
      </c>
      <c r="K18" s="7">
        <v>1</v>
      </c>
      <c r="L18" s="3">
        <f t="shared" si="7"/>
        <v>7</v>
      </c>
      <c r="M18" s="4">
        <f t="shared" si="8"/>
        <v>0.63636363636363635</v>
      </c>
      <c r="N18" s="77">
        <v>1</v>
      </c>
      <c r="O18" s="77">
        <v>5</v>
      </c>
      <c r="P18" s="77">
        <v>1</v>
      </c>
      <c r="Q18" s="60">
        <f t="shared" si="11"/>
        <v>7</v>
      </c>
      <c r="R18" s="5">
        <f t="shared" si="9"/>
        <v>1</v>
      </c>
      <c r="S18" s="78">
        <v>1</v>
      </c>
      <c r="T18" s="78">
        <v>2</v>
      </c>
      <c r="U18" s="6" t="str">
        <f t="shared" si="10"/>
        <v>б</v>
      </c>
    </row>
    <row r="19" spans="1:21" ht="18.75">
      <c r="A19" s="85">
        <f>MAX($A$6:A18)+1</f>
        <v>14</v>
      </c>
      <c r="B19" s="1" t="s">
        <v>64</v>
      </c>
      <c r="C19" s="7">
        <v>1</v>
      </c>
      <c r="D19" s="2">
        <v>1</v>
      </c>
      <c r="E19" s="2">
        <v>1</v>
      </c>
      <c r="F19" s="7">
        <v>1</v>
      </c>
      <c r="G19" s="7">
        <v>1</v>
      </c>
      <c r="H19" s="7">
        <v>2</v>
      </c>
      <c r="I19" s="7">
        <v>1</v>
      </c>
      <c r="J19" s="7">
        <v>0</v>
      </c>
      <c r="K19" s="7">
        <v>1</v>
      </c>
      <c r="L19" s="3">
        <f t="shared" si="7"/>
        <v>9</v>
      </c>
      <c r="M19" s="4">
        <f t="shared" si="8"/>
        <v>0.81818181818181823</v>
      </c>
      <c r="N19" s="77">
        <v>1</v>
      </c>
      <c r="O19" s="77">
        <v>0</v>
      </c>
      <c r="P19" s="77">
        <v>1</v>
      </c>
      <c r="Q19" s="60">
        <f t="shared" si="11"/>
        <v>2</v>
      </c>
      <c r="R19" s="5">
        <f t="shared" si="9"/>
        <v>0.2857142857142857</v>
      </c>
      <c r="S19" s="78">
        <v>1</v>
      </c>
      <c r="T19" s="78">
        <v>2</v>
      </c>
      <c r="U19" s="6" t="str">
        <f t="shared" si="10"/>
        <v>б</v>
      </c>
    </row>
    <row r="20" spans="1:21" ht="18.75">
      <c r="A20" s="85">
        <f>MAX($A$6:A19)+1</f>
        <v>15</v>
      </c>
      <c r="B20" s="1" t="s">
        <v>65</v>
      </c>
      <c r="C20" s="7">
        <v>1</v>
      </c>
      <c r="D20" s="2">
        <v>1</v>
      </c>
      <c r="E20" s="2">
        <v>1</v>
      </c>
      <c r="F20" s="7">
        <v>1</v>
      </c>
      <c r="G20" s="7">
        <v>2</v>
      </c>
      <c r="H20" s="7">
        <v>1</v>
      </c>
      <c r="I20" s="7">
        <v>1</v>
      </c>
      <c r="J20" s="7">
        <v>1</v>
      </c>
      <c r="K20" s="7">
        <v>1</v>
      </c>
      <c r="L20" s="3">
        <f t="shared" si="7"/>
        <v>10</v>
      </c>
      <c r="M20" s="4">
        <f t="shared" si="8"/>
        <v>0.90909090909090906</v>
      </c>
      <c r="N20" s="77">
        <v>0</v>
      </c>
      <c r="O20" s="77">
        <v>5</v>
      </c>
      <c r="P20" s="77">
        <v>1</v>
      </c>
      <c r="Q20" s="60">
        <f t="shared" si="11"/>
        <v>6</v>
      </c>
      <c r="R20" s="5">
        <f t="shared" si="9"/>
        <v>0.8571428571428571</v>
      </c>
      <c r="S20" s="78">
        <v>1</v>
      </c>
      <c r="T20" s="78">
        <v>2</v>
      </c>
      <c r="U20" s="6" t="str">
        <f t="shared" si="10"/>
        <v>б/п</v>
      </c>
    </row>
    <row r="21" spans="1:21" ht="18.75">
      <c r="A21" s="85">
        <f>MAX($A$6:A20)+1</f>
        <v>16</v>
      </c>
      <c r="B21" s="1" t="s">
        <v>66</v>
      </c>
      <c r="C21" s="7">
        <v>1</v>
      </c>
      <c r="D21" s="2">
        <v>1</v>
      </c>
      <c r="E21" s="2">
        <v>1</v>
      </c>
      <c r="F21" s="7">
        <v>1</v>
      </c>
      <c r="G21" s="7">
        <v>2</v>
      </c>
      <c r="H21" s="7">
        <v>1</v>
      </c>
      <c r="I21" s="7">
        <v>1</v>
      </c>
      <c r="J21" s="7">
        <v>0</v>
      </c>
      <c r="K21" s="7">
        <v>0</v>
      </c>
      <c r="L21" s="3">
        <f t="shared" si="7"/>
        <v>8</v>
      </c>
      <c r="M21" s="4">
        <f t="shared" si="8"/>
        <v>0.72727272727272729</v>
      </c>
      <c r="N21" s="77">
        <v>0</v>
      </c>
      <c r="O21" s="77">
        <v>3</v>
      </c>
      <c r="P21" s="77">
        <v>0</v>
      </c>
      <c r="Q21" s="60">
        <f t="shared" si="11"/>
        <v>3</v>
      </c>
      <c r="R21" s="5">
        <f t="shared" si="9"/>
        <v>0.42857142857142855</v>
      </c>
      <c r="S21" s="78">
        <v>1</v>
      </c>
      <c r="T21" s="78">
        <v>2</v>
      </c>
      <c r="U21" s="6" t="str">
        <f t="shared" si="10"/>
        <v>б</v>
      </c>
    </row>
    <row r="22" spans="1:21" ht="18.75">
      <c r="A22" s="85">
        <f>MAX($A$6:A21)+1</f>
        <v>17</v>
      </c>
      <c r="B22" s="1" t="s">
        <v>67</v>
      </c>
      <c r="C22" s="7">
        <v>1</v>
      </c>
      <c r="D22" s="2">
        <v>1</v>
      </c>
      <c r="E22" s="2">
        <v>1</v>
      </c>
      <c r="F22" s="7">
        <v>1</v>
      </c>
      <c r="G22" s="7">
        <v>2</v>
      </c>
      <c r="H22" s="7">
        <v>2</v>
      </c>
      <c r="I22" s="7">
        <v>1</v>
      </c>
      <c r="J22" s="7">
        <v>1</v>
      </c>
      <c r="K22" s="7">
        <v>1</v>
      </c>
      <c r="L22" s="3">
        <f t="shared" si="7"/>
        <v>11</v>
      </c>
      <c r="M22" s="4">
        <f t="shared" si="8"/>
        <v>1</v>
      </c>
      <c r="N22" s="77">
        <v>1</v>
      </c>
      <c r="O22" s="77">
        <v>5</v>
      </c>
      <c r="P22" s="77">
        <v>1</v>
      </c>
      <c r="Q22" s="60">
        <f t="shared" si="11"/>
        <v>7</v>
      </c>
      <c r="R22" s="5">
        <f t="shared" si="9"/>
        <v>1</v>
      </c>
      <c r="S22" s="78">
        <v>1</v>
      </c>
      <c r="T22" s="78">
        <v>2</v>
      </c>
      <c r="U22" s="6" t="str">
        <f t="shared" si="10"/>
        <v>б/п</v>
      </c>
    </row>
    <row r="23" spans="1:21" s="65" customFormat="1" ht="18.75">
      <c r="A23" s="86">
        <f>MAX($A$6:A22)+1</f>
        <v>18</v>
      </c>
      <c r="B23" s="1" t="s">
        <v>68</v>
      </c>
      <c r="C23" s="80">
        <v>1</v>
      </c>
      <c r="D23" s="79">
        <v>1</v>
      </c>
      <c r="E23" s="79">
        <v>1</v>
      </c>
      <c r="F23" s="80">
        <v>1</v>
      </c>
      <c r="G23" s="80">
        <v>2</v>
      </c>
      <c r="H23" s="80">
        <v>1</v>
      </c>
      <c r="I23" s="80">
        <v>1</v>
      </c>
      <c r="J23" s="80">
        <v>1</v>
      </c>
      <c r="K23" s="80">
        <v>1</v>
      </c>
      <c r="L23" s="61">
        <f t="shared" si="7"/>
        <v>10</v>
      </c>
      <c r="M23" s="62">
        <f t="shared" si="8"/>
        <v>0.90909090909090906</v>
      </c>
      <c r="N23" s="81">
        <v>1</v>
      </c>
      <c r="O23" s="81">
        <v>3</v>
      </c>
      <c r="P23" s="81">
        <v>1</v>
      </c>
      <c r="Q23" s="63">
        <f t="shared" si="11"/>
        <v>5</v>
      </c>
      <c r="R23" s="64">
        <f t="shared" si="9"/>
        <v>0.7142857142857143</v>
      </c>
      <c r="S23" s="82">
        <v>1</v>
      </c>
      <c r="T23" s="82">
        <v>2</v>
      </c>
      <c r="U23" s="89" t="str">
        <f t="shared" si="10"/>
        <v>б/п</v>
      </c>
    </row>
    <row r="24" spans="1:21" ht="18.75">
      <c r="A24" s="85">
        <f>MAX($A$6:A23)+1</f>
        <v>19</v>
      </c>
      <c r="B24" s="1" t="s">
        <v>69</v>
      </c>
      <c r="C24" s="7">
        <v>1</v>
      </c>
      <c r="D24" s="2">
        <v>1</v>
      </c>
      <c r="E24" s="2">
        <v>1</v>
      </c>
      <c r="F24" s="7">
        <v>1</v>
      </c>
      <c r="G24" s="7">
        <v>1</v>
      </c>
      <c r="H24" s="7">
        <v>1</v>
      </c>
      <c r="I24" s="7">
        <v>1</v>
      </c>
      <c r="J24" s="7">
        <v>1</v>
      </c>
      <c r="K24" s="7">
        <v>1</v>
      </c>
      <c r="L24" s="3">
        <f t="shared" si="7"/>
        <v>9</v>
      </c>
      <c r="M24" s="4">
        <f t="shared" si="8"/>
        <v>0.81818181818181823</v>
      </c>
      <c r="N24" s="77">
        <v>0</v>
      </c>
      <c r="O24" s="77">
        <v>2</v>
      </c>
      <c r="P24" s="77">
        <v>1</v>
      </c>
      <c r="Q24" s="60">
        <f t="shared" si="11"/>
        <v>3</v>
      </c>
      <c r="R24" s="5">
        <f t="shared" si="9"/>
        <v>0.42857142857142855</v>
      </c>
      <c r="S24" s="78">
        <v>1</v>
      </c>
      <c r="T24" s="78">
        <v>2</v>
      </c>
      <c r="U24" s="6" t="str">
        <f t="shared" si="10"/>
        <v>б</v>
      </c>
    </row>
    <row r="25" spans="1:21" ht="18.75">
      <c r="A25" s="85">
        <f>MAX($A$6:A24)+1</f>
        <v>20</v>
      </c>
      <c r="B25" s="1" t="s">
        <v>70</v>
      </c>
      <c r="C25" s="7">
        <v>1</v>
      </c>
      <c r="D25" s="2">
        <v>1</v>
      </c>
      <c r="E25" s="2">
        <v>1</v>
      </c>
      <c r="F25" s="7">
        <v>1</v>
      </c>
      <c r="G25" s="7">
        <v>2</v>
      </c>
      <c r="H25" s="7">
        <v>2</v>
      </c>
      <c r="I25" s="7">
        <v>1</v>
      </c>
      <c r="J25" s="7">
        <v>1</v>
      </c>
      <c r="K25" s="7">
        <v>1</v>
      </c>
      <c r="L25" s="3">
        <f t="shared" si="7"/>
        <v>11</v>
      </c>
      <c r="M25" s="4">
        <f t="shared" si="8"/>
        <v>1</v>
      </c>
      <c r="N25" s="77">
        <v>1</v>
      </c>
      <c r="O25" s="77">
        <v>5</v>
      </c>
      <c r="P25" s="77">
        <v>1</v>
      </c>
      <c r="Q25" s="60">
        <f t="shared" si="11"/>
        <v>7</v>
      </c>
      <c r="R25" s="5">
        <f t="shared" si="9"/>
        <v>1</v>
      </c>
      <c r="S25" s="78">
        <v>1</v>
      </c>
      <c r="T25" s="78">
        <v>2</v>
      </c>
      <c r="U25" s="6" t="str">
        <f t="shared" si="10"/>
        <v>б/п</v>
      </c>
    </row>
    <row r="26" spans="1:21" ht="18.75">
      <c r="A26" s="85">
        <f>MAX($A$6:A25)+1</f>
        <v>21</v>
      </c>
      <c r="B26" s="1" t="s">
        <v>71</v>
      </c>
      <c r="C26" s="7">
        <v>1</v>
      </c>
      <c r="D26" s="2">
        <v>1</v>
      </c>
      <c r="E26" s="2">
        <v>1</v>
      </c>
      <c r="F26" s="7">
        <v>1</v>
      </c>
      <c r="G26" s="7">
        <v>1</v>
      </c>
      <c r="H26" s="7">
        <v>1</v>
      </c>
      <c r="I26" s="7">
        <v>1</v>
      </c>
      <c r="J26" s="7">
        <v>1</v>
      </c>
      <c r="K26" s="7">
        <v>1</v>
      </c>
      <c r="L26" s="3">
        <f t="shared" si="7"/>
        <v>9</v>
      </c>
      <c r="M26" s="4">
        <f t="shared" si="8"/>
        <v>0.81818181818181823</v>
      </c>
      <c r="N26" s="77">
        <v>0</v>
      </c>
      <c r="O26" s="77">
        <v>2</v>
      </c>
      <c r="P26" s="77">
        <v>1</v>
      </c>
      <c r="Q26" s="60">
        <f t="shared" si="11"/>
        <v>3</v>
      </c>
      <c r="R26" s="5">
        <f t="shared" si="9"/>
        <v>0.42857142857142855</v>
      </c>
      <c r="S26" s="78">
        <v>1</v>
      </c>
      <c r="T26" s="78">
        <v>2</v>
      </c>
      <c r="U26" s="6" t="str">
        <f t="shared" si="10"/>
        <v>б</v>
      </c>
    </row>
    <row r="27" spans="1:21" ht="18.75">
      <c r="A27" s="85">
        <f>MAX($A$6:A26)+1</f>
        <v>22</v>
      </c>
      <c r="B27" s="1" t="s">
        <v>72</v>
      </c>
      <c r="C27" s="7">
        <v>1</v>
      </c>
      <c r="D27" s="2">
        <v>1</v>
      </c>
      <c r="E27" s="2">
        <v>1</v>
      </c>
      <c r="F27" s="7">
        <v>1</v>
      </c>
      <c r="G27" s="7">
        <v>2</v>
      </c>
      <c r="H27" s="7">
        <v>0</v>
      </c>
      <c r="I27" s="7">
        <v>1</v>
      </c>
      <c r="J27" s="7">
        <v>0</v>
      </c>
      <c r="K27" s="7">
        <v>0</v>
      </c>
      <c r="L27" s="90">
        <f t="shared" si="7"/>
        <v>7</v>
      </c>
      <c r="M27" s="4">
        <f t="shared" si="8"/>
        <v>0.63636363636363635</v>
      </c>
      <c r="N27" s="77">
        <v>0</v>
      </c>
      <c r="O27" s="77">
        <v>0</v>
      </c>
      <c r="P27" s="77">
        <v>1</v>
      </c>
      <c r="Q27" s="60">
        <f t="shared" si="11"/>
        <v>1</v>
      </c>
      <c r="R27" s="5">
        <f t="shared" si="9"/>
        <v>0.14285714285714285</v>
      </c>
      <c r="S27" s="78">
        <v>1</v>
      </c>
      <c r="T27" s="78">
        <v>2</v>
      </c>
      <c r="U27" s="6" t="str">
        <f t="shared" si="10"/>
        <v>б</v>
      </c>
    </row>
    <row r="28" spans="1:21" ht="18.75">
      <c r="A28" s="85">
        <f>MAX($A$6:A27)+1</f>
        <v>23</v>
      </c>
      <c r="B28" s="1" t="s">
        <v>73</v>
      </c>
      <c r="C28" s="7">
        <v>1</v>
      </c>
      <c r="D28" s="2">
        <v>1</v>
      </c>
      <c r="E28" s="2">
        <v>1</v>
      </c>
      <c r="F28" s="7">
        <v>1</v>
      </c>
      <c r="G28" s="7">
        <v>1</v>
      </c>
      <c r="H28" s="7">
        <v>2</v>
      </c>
      <c r="I28" s="7">
        <v>1</v>
      </c>
      <c r="J28" s="7">
        <v>0</v>
      </c>
      <c r="K28" s="7">
        <v>0</v>
      </c>
      <c r="L28" s="3">
        <f t="shared" si="7"/>
        <v>8</v>
      </c>
      <c r="M28" s="4">
        <f t="shared" si="8"/>
        <v>0.72727272727272729</v>
      </c>
      <c r="N28" s="77">
        <v>1</v>
      </c>
      <c r="O28" s="77">
        <v>2</v>
      </c>
      <c r="P28" s="77">
        <v>1</v>
      </c>
      <c r="Q28" s="60">
        <f t="shared" si="11"/>
        <v>4</v>
      </c>
      <c r="R28" s="5">
        <f t="shared" si="9"/>
        <v>0.5714285714285714</v>
      </c>
      <c r="S28" s="78">
        <v>1</v>
      </c>
      <c r="T28" s="78">
        <v>2</v>
      </c>
      <c r="U28" s="6" t="str">
        <f t="shared" si="10"/>
        <v>б/п</v>
      </c>
    </row>
    <row r="29" spans="1:21" ht="18.75">
      <c r="A29" s="85">
        <f>MAX($A$6:A28)+1</f>
        <v>24</v>
      </c>
      <c r="B29" s="1" t="s">
        <v>74</v>
      </c>
      <c r="C29" s="7">
        <v>1</v>
      </c>
      <c r="D29" s="2">
        <v>1</v>
      </c>
      <c r="E29" s="2">
        <v>1</v>
      </c>
      <c r="F29" s="7">
        <v>1</v>
      </c>
      <c r="G29" s="7">
        <v>2</v>
      </c>
      <c r="H29" s="7">
        <v>1</v>
      </c>
      <c r="I29" s="7">
        <v>1</v>
      </c>
      <c r="J29" s="7">
        <v>0</v>
      </c>
      <c r="K29" s="7">
        <v>1</v>
      </c>
      <c r="L29" s="88">
        <f t="shared" si="7"/>
        <v>9</v>
      </c>
      <c r="M29" s="4">
        <f t="shared" si="8"/>
        <v>0.81818181818181823</v>
      </c>
      <c r="N29" s="77">
        <v>1</v>
      </c>
      <c r="O29" s="77">
        <v>1</v>
      </c>
      <c r="P29" s="77">
        <v>1</v>
      </c>
      <c r="Q29" s="60">
        <f t="shared" si="11"/>
        <v>3</v>
      </c>
      <c r="R29" s="5">
        <f t="shared" si="9"/>
        <v>0.42857142857142855</v>
      </c>
      <c r="S29" s="78">
        <v>1</v>
      </c>
      <c r="T29" s="78">
        <v>2</v>
      </c>
      <c r="U29" s="6" t="str">
        <f t="shared" si="10"/>
        <v>б</v>
      </c>
    </row>
    <row r="30" spans="1:21" ht="18.75">
      <c r="A30" s="85">
        <f>MAX($A$6:A29)+1</f>
        <v>25</v>
      </c>
      <c r="B30" s="1" t="s">
        <v>75</v>
      </c>
      <c r="C30" s="7">
        <v>0</v>
      </c>
      <c r="D30" s="2">
        <v>0</v>
      </c>
      <c r="E30" s="2">
        <v>1</v>
      </c>
      <c r="F30" s="7">
        <v>1</v>
      </c>
      <c r="G30" s="7">
        <v>2</v>
      </c>
      <c r="H30" s="7">
        <v>0</v>
      </c>
      <c r="I30" s="7">
        <v>1</v>
      </c>
      <c r="J30" s="7">
        <v>0</v>
      </c>
      <c r="K30" s="7">
        <v>1</v>
      </c>
      <c r="L30" s="88">
        <f t="shared" si="7"/>
        <v>6</v>
      </c>
      <c r="M30" s="4">
        <f t="shared" si="8"/>
        <v>0.54545454545454541</v>
      </c>
      <c r="N30" s="77">
        <v>0</v>
      </c>
      <c r="O30" s="77">
        <v>0</v>
      </c>
      <c r="P30" s="77">
        <v>1</v>
      </c>
      <c r="Q30" s="60">
        <f t="shared" si="11"/>
        <v>1</v>
      </c>
      <c r="R30" s="5">
        <f t="shared" si="9"/>
        <v>0.14285714285714285</v>
      </c>
      <c r="S30" s="78">
        <v>1</v>
      </c>
      <c r="T30" s="78">
        <v>2</v>
      </c>
      <c r="U30" s="6" t="str">
        <f t="shared" si="10"/>
        <v>б</v>
      </c>
    </row>
    <row r="31" spans="1:21" ht="19.5" thickBot="1">
      <c r="A31" s="85">
        <f>MAX($A$6:A30)+1</f>
        <v>26</v>
      </c>
      <c r="B31" s="91" t="s">
        <v>76</v>
      </c>
      <c r="C31" s="7">
        <v>1</v>
      </c>
      <c r="D31" s="2">
        <v>1</v>
      </c>
      <c r="E31" s="2">
        <v>1</v>
      </c>
      <c r="F31" s="7">
        <v>1</v>
      </c>
      <c r="G31" s="7">
        <v>1</v>
      </c>
      <c r="H31" s="7">
        <v>2</v>
      </c>
      <c r="I31" s="7">
        <v>1</v>
      </c>
      <c r="J31" s="7">
        <v>0</v>
      </c>
      <c r="K31" s="7">
        <v>0</v>
      </c>
      <c r="L31" s="88">
        <f t="shared" si="7"/>
        <v>8</v>
      </c>
      <c r="M31" s="4">
        <f t="shared" si="8"/>
        <v>0.72727272727272729</v>
      </c>
      <c r="N31" s="77">
        <v>1</v>
      </c>
      <c r="O31" s="77">
        <v>3</v>
      </c>
      <c r="P31" s="77">
        <v>1</v>
      </c>
      <c r="Q31" s="60">
        <f t="shared" si="11"/>
        <v>5</v>
      </c>
      <c r="R31" s="5">
        <f t="shared" si="9"/>
        <v>0.7142857142857143</v>
      </c>
      <c r="S31" s="78">
        <v>1</v>
      </c>
      <c r="T31" s="78">
        <v>2</v>
      </c>
      <c r="U31" s="6" t="str">
        <f t="shared" si="10"/>
        <v>б/п</v>
      </c>
    </row>
    <row r="32" spans="1:21" ht="19.5" thickBot="1">
      <c r="A32" s="85">
        <f>MAX($A$6:A31)+1</f>
        <v>27</v>
      </c>
      <c r="B32" s="91" t="s">
        <v>77</v>
      </c>
      <c r="C32" s="7">
        <v>1</v>
      </c>
      <c r="D32" s="2">
        <v>1</v>
      </c>
      <c r="E32" s="2">
        <v>1</v>
      </c>
      <c r="F32" s="7">
        <v>1</v>
      </c>
      <c r="G32" s="7">
        <v>2</v>
      </c>
      <c r="H32" s="7">
        <v>2</v>
      </c>
      <c r="I32" s="7">
        <v>1</v>
      </c>
      <c r="J32" s="7">
        <v>1</v>
      </c>
      <c r="K32" s="7">
        <v>1</v>
      </c>
      <c r="L32" s="3">
        <f t="shared" si="7"/>
        <v>11</v>
      </c>
      <c r="M32" s="4">
        <f t="shared" si="8"/>
        <v>1</v>
      </c>
      <c r="N32" s="77">
        <v>1</v>
      </c>
      <c r="O32" s="77">
        <v>0</v>
      </c>
      <c r="P32" s="77">
        <v>1</v>
      </c>
      <c r="Q32" s="60">
        <f t="shared" si="11"/>
        <v>2</v>
      </c>
      <c r="R32" s="5">
        <f t="shared" si="9"/>
        <v>0.2857142857142857</v>
      </c>
      <c r="S32" s="78">
        <v>1</v>
      </c>
      <c r="T32" s="78">
        <v>2</v>
      </c>
      <c r="U32" s="6" t="str">
        <f t="shared" si="10"/>
        <v>б</v>
      </c>
    </row>
    <row r="33" spans="1:21" ht="18.75">
      <c r="A33" s="76"/>
      <c r="B33" s="66" t="s">
        <v>8</v>
      </c>
      <c r="C33" s="60">
        <f t="shared" ref="C33" si="12">COUNTIF(C6:C32,"&gt;0")</f>
        <v>25</v>
      </c>
      <c r="D33" s="60">
        <f t="shared" ref="D33:K33" si="13">COUNTIF(D6:D32,"&gt;0")</f>
        <v>24</v>
      </c>
      <c r="E33" s="60">
        <f t="shared" si="13"/>
        <v>26</v>
      </c>
      <c r="F33" s="60">
        <f t="shared" si="13"/>
        <v>27</v>
      </c>
      <c r="G33" s="60">
        <f t="shared" si="13"/>
        <v>27</v>
      </c>
      <c r="H33" s="60">
        <f t="shared" si="13"/>
        <v>24</v>
      </c>
      <c r="I33" s="60">
        <f t="shared" si="13"/>
        <v>26</v>
      </c>
      <c r="J33" s="60">
        <f t="shared" si="13"/>
        <v>16</v>
      </c>
      <c r="K33" s="60">
        <f t="shared" si="13"/>
        <v>21</v>
      </c>
      <c r="L33" s="7"/>
      <c r="M33" s="8"/>
      <c r="N33" s="60">
        <f>COUNTIF(N6:N32,"&gt;0")</f>
        <v>18</v>
      </c>
      <c r="O33" s="60">
        <f t="shared" ref="O33:P33" si="14">COUNTIF(O6:O32,"&gt;0")</f>
        <v>21</v>
      </c>
      <c r="P33" s="60">
        <f t="shared" si="14"/>
        <v>26</v>
      </c>
      <c r="Q33" s="2"/>
      <c r="R33" s="6"/>
      <c r="S33" s="6"/>
      <c r="T33" s="6"/>
      <c r="U33" s="6"/>
    </row>
    <row r="34" spans="1:21" ht="18.75">
      <c r="A34" s="76"/>
      <c r="B34" s="66" t="s">
        <v>9</v>
      </c>
      <c r="C34" s="83">
        <f>$A$32-C33</f>
        <v>2</v>
      </c>
      <c r="D34" s="83">
        <f t="shared" ref="D34:K34" si="15">$A$32-D33</f>
        <v>3</v>
      </c>
      <c r="E34" s="83">
        <f t="shared" si="15"/>
        <v>1</v>
      </c>
      <c r="F34" s="83">
        <f t="shared" si="15"/>
        <v>0</v>
      </c>
      <c r="G34" s="83">
        <f t="shared" si="15"/>
        <v>0</v>
      </c>
      <c r="H34" s="83">
        <f t="shared" si="15"/>
        <v>3</v>
      </c>
      <c r="I34" s="83">
        <f t="shared" si="15"/>
        <v>1</v>
      </c>
      <c r="J34" s="83">
        <f t="shared" si="15"/>
        <v>11</v>
      </c>
      <c r="K34" s="83">
        <f t="shared" si="15"/>
        <v>6</v>
      </c>
      <c r="L34" s="83"/>
      <c r="M34" s="83"/>
      <c r="N34" s="83">
        <f t="shared" ref="N34" si="16">$A$32-N33</f>
        <v>9</v>
      </c>
      <c r="O34" s="83">
        <f t="shared" ref="O34:P34" si="17">$A$32-O33</f>
        <v>6</v>
      </c>
      <c r="P34" s="83">
        <f t="shared" si="17"/>
        <v>1</v>
      </c>
      <c r="Q34" s="2"/>
      <c r="R34" s="6"/>
      <c r="S34" s="6"/>
      <c r="T34" s="6"/>
      <c r="U34" s="6"/>
    </row>
    <row r="35" spans="1:21">
      <c r="A35" s="84"/>
      <c r="B35" s="84"/>
      <c r="C35" s="84"/>
      <c r="D35" s="84"/>
      <c r="E35" s="84"/>
      <c r="F35" s="84"/>
      <c r="G35" s="84"/>
      <c r="H35" s="84"/>
      <c r="I35" s="84"/>
      <c r="J35" s="84"/>
      <c r="K35" s="84"/>
      <c r="L35" s="84"/>
      <c r="M35" s="84"/>
      <c r="N35" s="84"/>
      <c r="O35" s="84"/>
      <c r="P35" s="84"/>
      <c r="Q35" s="84"/>
      <c r="R35" s="84"/>
      <c r="S35" s="84"/>
      <c r="T35" s="84"/>
      <c r="U35" s="84"/>
    </row>
    <row r="36" spans="1:21" ht="20.25" customHeight="1"/>
    <row r="37" spans="1:21" ht="18.75">
      <c r="B37" s="42" t="s">
        <v>11</v>
      </c>
      <c r="C37" s="21">
        <f>C4</f>
        <v>1</v>
      </c>
      <c r="D37" s="21">
        <f t="shared" ref="D37:P37" si="18">D4</f>
        <v>2</v>
      </c>
      <c r="E37" s="21">
        <f t="shared" si="18"/>
        <v>3</v>
      </c>
      <c r="F37" s="21">
        <f t="shared" si="18"/>
        <v>4</v>
      </c>
      <c r="G37" s="21">
        <f t="shared" si="18"/>
        <v>5</v>
      </c>
      <c r="H37" s="21">
        <f t="shared" si="18"/>
        <v>6</v>
      </c>
      <c r="I37" s="21">
        <f t="shared" si="18"/>
        <v>7</v>
      </c>
      <c r="J37" s="21">
        <f t="shared" si="18"/>
        <v>8</v>
      </c>
      <c r="K37" s="21">
        <f t="shared" si="18"/>
        <v>9</v>
      </c>
      <c r="L37" s="21">
        <f t="shared" si="18"/>
        <v>0</v>
      </c>
      <c r="M37" s="21">
        <f t="shared" si="18"/>
        <v>0</v>
      </c>
      <c r="N37" s="21">
        <f t="shared" si="18"/>
        <v>10</v>
      </c>
      <c r="O37" s="21">
        <f t="shared" si="18"/>
        <v>11</v>
      </c>
      <c r="P37" s="21">
        <f t="shared" si="18"/>
        <v>12</v>
      </c>
    </row>
    <row r="38" spans="1:21" ht="18.75">
      <c r="B38" s="1" t="s">
        <v>8</v>
      </c>
      <c r="C38" s="15">
        <f>FLOOR((C33*100/$A$32),1)</f>
        <v>92</v>
      </c>
      <c r="D38" s="41">
        <f t="shared" ref="D38:P38" si="19">FLOOR((D33*100/$A$32),1)</f>
        <v>88</v>
      </c>
      <c r="E38" s="41">
        <f t="shared" si="19"/>
        <v>96</v>
      </c>
      <c r="F38" s="60">
        <f t="shared" si="19"/>
        <v>100</v>
      </c>
      <c r="G38" s="60">
        <f t="shared" si="19"/>
        <v>100</v>
      </c>
      <c r="H38" s="60">
        <f t="shared" si="19"/>
        <v>88</v>
      </c>
      <c r="I38" s="60">
        <f t="shared" si="19"/>
        <v>96</v>
      </c>
      <c r="J38" s="60">
        <f t="shared" si="19"/>
        <v>59</v>
      </c>
      <c r="K38" s="60">
        <f t="shared" si="19"/>
        <v>77</v>
      </c>
      <c r="L38" s="60">
        <f t="shared" si="19"/>
        <v>0</v>
      </c>
      <c r="M38" s="60">
        <f t="shared" si="19"/>
        <v>0</v>
      </c>
      <c r="N38" s="60">
        <f t="shared" si="19"/>
        <v>66</v>
      </c>
      <c r="O38" s="60">
        <f t="shared" si="19"/>
        <v>77</v>
      </c>
      <c r="P38" s="60">
        <f t="shared" si="19"/>
        <v>96</v>
      </c>
    </row>
    <row r="39" spans="1:21" ht="18.75">
      <c r="B39" s="1" t="s">
        <v>9</v>
      </c>
      <c r="C39" s="16">
        <f>100-C38</f>
        <v>8</v>
      </c>
      <c r="D39" s="16">
        <f t="shared" ref="D39:P39" si="20">100-D38</f>
        <v>12</v>
      </c>
      <c r="E39" s="16">
        <f t="shared" si="20"/>
        <v>4</v>
      </c>
      <c r="F39" s="16">
        <f t="shared" si="20"/>
        <v>0</v>
      </c>
      <c r="G39" s="16">
        <f t="shared" si="20"/>
        <v>0</v>
      </c>
      <c r="H39" s="16">
        <f t="shared" si="20"/>
        <v>12</v>
      </c>
      <c r="I39" s="16">
        <f t="shared" si="20"/>
        <v>4</v>
      </c>
      <c r="J39" s="16">
        <f t="shared" si="20"/>
        <v>41</v>
      </c>
      <c r="K39" s="16">
        <f t="shared" si="20"/>
        <v>23</v>
      </c>
      <c r="L39" s="16">
        <f t="shared" si="20"/>
        <v>100</v>
      </c>
      <c r="M39" s="16">
        <f t="shared" si="20"/>
        <v>100</v>
      </c>
      <c r="N39" s="16">
        <f t="shared" si="20"/>
        <v>34</v>
      </c>
      <c r="O39" s="16">
        <f t="shared" si="20"/>
        <v>23</v>
      </c>
      <c r="P39" s="16">
        <f t="shared" si="20"/>
        <v>4</v>
      </c>
    </row>
  </sheetData>
  <sortState ref="B7:B32">
    <sortCondition ref="B6"/>
  </sortState>
  <mergeCells count="11">
    <mergeCell ref="S3:S5"/>
    <mergeCell ref="T3:T5"/>
    <mergeCell ref="U3:U5"/>
    <mergeCell ref="A1:U1"/>
    <mergeCell ref="L3:L4"/>
    <mergeCell ref="M3:M4"/>
    <mergeCell ref="Q3:Q4"/>
    <mergeCell ref="R3:R4"/>
    <mergeCell ref="C3:K3"/>
    <mergeCell ref="N3:P3"/>
    <mergeCell ref="E2:M2"/>
  </mergeCells>
  <pageMargins left="0.19685039370078741" right="0.11811023622047245" top="0.74803149606299213" bottom="0.74803149606299213" header="0.31496062992125984" footer="0.31496062992125984"/>
  <pageSetup paperSize="9" scale="43" orientation="landscape" horizontalDpi="180" verticalDpi="180" r:id="rId1"/>
  <rowBreaks count="1" manualBreakCount="1">
    <brk id="71" max="28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Q43"/>
  <sheetViews>
    <sheetView tabSelected="1" topLeftCell="A19" zoomScale="70" zoomScaleNormal="70" workbookViewId="0">
      <selection activeCell="B10" sqref="B10:B36"/>
    </sheetView>
  </sheetViews>
  <sheetFormatPr defaultRowHeight="15"/>
  <cols>
    <col min="1" max="1" width="8.28515625" customWidth="1"/>
    <col min="2" max="2" width="33.85546875" customWidth="1"/>
    <col min="3" max="3" width="11.85546875" customWidth="1"/>
    <col min="5" max="5" width="12.28515625" customWidth="1"/>
    <col min="6" max="6" width="12.7109375" bestFit="1" customWidth="1"/>
    <col min="7" max="7" width="11.42578125" customWidth="1"/>
    <col min="8" max="8" width="12.85546875" customWidth="1"/>
    <col min="9" max="9" width="12.42578125" customWidth="1"/>
    <col min="10" max="11" width="15.85546875" customWidth="1"/>
    <col min="12" max="12" width="9.85546875" customWidth="1"/>
    <col min="13" max="13" width="13.140625" customWidth="1"/>
  </cols>
  <sheetData>
    <row r="1" spans="1:17" ht="15" customHeight="1">
      <c r="A1" s="109" t="s">
        <v>50</v>
      </c>
      <c r="B1" s="109"/>
      <c r="C1" s="109"/>
      <c r="D1" s="109"/>
      <c r="E1" s="109"/>
      <c r="F1" s="109"/>
      <c r="G1" s="109"/>
      <c r="H1" s="109"/>
      <c r="I1" s="109"/>
    </row>
    <row r="2" spans="1:17" ht="23.25" customHeight="1">
      <c r="A2" s="109"/>
      <c r="B2" s="109"/>
      <c r="C2" s="109"/>
      <c r="D2" s="109"/>
      <c r="E2" s="109"/>
      <c r="F2" s="109"/>
      <c r="G2" s="109"/>
      <c r="H2" s="109"/>
      <c r="I2" s="109"/>
      <c r="K2" s="40"/>
      <c r="L2" s="40"/>
      <c r="M2" s="40"/>
      <c r="N2" s="40"/>
      <c r="O2" s="40"/>
      <c r="P2" s="40"/>
      <c r="Q2" s="40"/>
    </row>
    <row r="3" spans="1:17">
      <c r="B3" s="12"/>
      <c r="C3" s="12"/>
      <c r="D3" s="12"/>
      <c r="E3" s="12"/>
      <c r="F3" s="12"/>
      <c r="G3" s="12"/>
      <c r="H3" s="12"/>
    </row>
    <row r="4" spans="1:17" ht="18.75">
      <c r="A4" s="119" t="s">
        <v>26</v>
      </c>
      <c r="B4" s="120"/>
      <c r="C4" s="120"/>
      <c r="D4" s="120"/>
      <c r="E4" s="120"/>
      <c r="F4" s="120"/>
      <c r="G4" s="120"/>
      <c r="H4" s="121"/>
    </row>
    <row r="5" spans="1:17" ht="15" customHeight="1">
      <c r="A5" s="119" t="str">
        <f>'Титульный лист'!B19</f>
        <v xml:space="preserve"> 2 полугодие        2019-2020 учебный год</v>
      </c>
      <c r="B5" s="120"/>
      <c r="C5" s="120"/>
      <c r="D5" s="120"/>
      <c r="E5" s="120"/>
      <c r="F5" s="120"/>
      <c r="G5" s="120"/>
      <c r="H5" s="121"/>
    </row>
    <row r="6" spans="1:17" ht="15.75">
      <c r="A6" s="29"/>
      <c r="B6" s="30" t="s">
        <v>27</v>
      </c>
      <c r="C6" s="31">
        <v>27</v>
      </c>
      <c r="D6" s="32" t="s">
        <v>47</v>
      </c>
      <c r="E6" s="32"/>
      <c r="F6" s="32"/>
      <c r="G6" s="32"/>
      <c r="H6" s="33"/>
    </row>
    <row r="7" spans="1:17" ht="15.75">
      <c r="A7" s="13" t="s">
        <v>20</v>
      </c>
      <c r="B7" s="13" t="s">
        <v>21</v>
      </c>
      <c r="C7" s="116" t="s">
        <v>22</v>
      </c>
      <c r="D7" s="117"/>
      <c r="E7" s="13" t="s">
        <v>23</v>
      </c>
      <c r="F7" s="13"/>
      <c r="G7" s="129" t="s">
        <v>24</v>
      </c>
      <c r="H7" s="122" t="s">
        <v>31</v>
      </c>
    </row>
    <row r="8" spans="1:17" ht="15.75">
      <c r="A8" s="13"/>
      <c r="B8" s="13"/>
      <c r="C8" s="13" t="s">
        <v>1</v>
      </c>
      <c r="D8" s="13" t="s">
        <v>2</v>
      </c>
      <c r="E8" s="13" t="s">
        <v>1</v>
      </c>
      <c r="F8" s="13" t="s">
        <v>2</v>
      </c>
      <c r="G8" s="130"/>
      <c r="H8" s="123"/>
      <c r="I8" s="28"/>
      <c r="J8" s="28"/>
      <c r="K8" s="28"/>
      <c r="L8" s="28"/>
      <c r="M8" s="28"/>
      <c r="N8" s="28"/>
      <c r="O8" s="28"/>
      <c r="P8" s="28"/>
    </row>
    <row r="9" spans="1:17" s="59" customFormat="1" ht="15.75">
      <c r="A9" s="55"/>
      <c r="B9" s="56" t="s">
        <v>25</v>
      </c>
      <c r="C9" s="56">
        <f>Протокол!L5</f>
        <v>11</v>
      </c>
      <c r="D9" s="57">
        <f>Протокол!M5</f>
        <v>1</v>
      </c>
      <c r="E9" s="56">
        <f>Протокол!Q5</f>
        <v>7</v>
      </c>
      <c r="F9" s="57">
        <f>Протокол!R5</f>
        <v>1</v>
      </c>
      <c r="G9" s="56"/>
      <c r="H9" s="58">
        <f>C9+E9</f>
        <v>18</v>
      </c>
    </row>
    <row r="10" spans="1:17" ht="18.75">
      <c r="A10" s="13">
        <v>1</v>
      </c>
      <c r="B10" s="1" t="s">
        <v>51</v>
      </c>
      <c r="C10" s="13">
        <f>Протокол!L6</f>
        <v>11</v>
      </c>
      <c r="D10" s="14">
        <f>Протокол!M6</f>
        <v>1</v>
      </c>
      <c r="E10" s="13">
        <f>Протокол!Q6</f>
        <v>7</v>
      </c>
      <c r="F10" s="14">
        <f>Протокол!R6</f>
        <v>1</v>
      </c>
      <c r="G10" s="34" t="str">
        <f>Протокол!U6</f>
        <v>б/п</v>
      </c>
      <c r="H10" s="20">
        <f t="shared" ref="H10:H36" si="0">C10+E10</f>
        <v>18</v>
      </c>
    </row>
    <row r="11" spans="1:17" ht="18.75">
      <c r="A11" s="13">
        <f>MAX($A$10:A10)+1</f>
        <v>2</v>
      </c>
      <c r="B11" s="1" t="s">
        <v>52</v>
      </c>
      <c r="C11" s="13">
        <f>Протокол!L7</f>
        <v>10</v>
      </c>
      <c r="D11" s="14">
        <f>Протокол!M7</f>
        <v>0.90909090909090906</v>
      </c>
      <c r="E11" s="13">
        <f>Протокол!Q7</f>
        <v>7</v>
      </c>
      <c r="F11" s="14">
        <f>Протокол!R7</f>
        <v>1</v>
      </c>
      <c r="G11" s="34" t="str">
        <f>Протокол!U7</f>
        <v>б/п</v>
      </c>
      <c r="H11" s="20">
        <f t="shared" si="0"/>
        <v>17</v>
      </c>
    </row>
    <row r="12" spans="1:17" ht="18.75">
      <c r="A12" s="13">
        <f>MAX($A$10:A11)+1</f>
        <v>3</v>
      </c>
      <c r="B12" s="1" t="s">
        <v>53</v>
      </c>
      <c r="C12" s="13">
        <f>Протокол!L8</f>
        <v>9</v>
      </c>
      <c r="D12" s="14">
        <f>Протокол!M8</f>
        <v>0.81818181818181823</v>
      </c>
      <c r="E12" s="13">
        <f>Протокол!Q8</f>
        <v>7</v>
      </c>
      <c r="F12" s="14">
        <f>Протокол!R8</f>
        <v>1</v>
      </c>
      <c r="G12" s="34" t="str">
        <f>Протокол!U8</f>
        <v>б/п</v>
      </c>
      <c r="H12" s="20">
        <f>C12+E12</f>
        <v>16</v>
      </c>
    </row>
    <row r="13" spans="1:17" ht="18.75">
      <c r="A13" s="13">
        <f>MAX($A$10:A12)+1</f>
        <v>4</v>
      </c>
      <c r="B13" s="1" t="s">
        <v>54</v>
      </c>
      <c r="C13" s="13">
        <f>Протокол!L9</f>
        <v>11</v>
      </c>
      <c r="D13" s="14">
        <f>Протокол!M9</f>
        <v>1</v>
      </c>
      <c r="E13" s="13">
        <f>Протокол!Q9</f>
        <v>7</v>
      </c>
      <c r="F13" s="14">
        <f>Протокол!R9</f>
        <v>1</v>
      </c>
      <c r="G13" s="34" t="str">
        <f>Протокол!U9</f>
        <v>б/п</v>
      </c>
      <c r="H13" s="20">
        <f t="shared" si="0"/>
        <v>18</v>
      </c>
    </row>
    <row r="14" spans="1:17" ht="18.75">
      <c r="A14" s="13">
        <f>MAX($A$10:A13)+1</f>
        <v>5</v>
      </c>
      <c r="B14" s="1" t="s">
        <v>55</v>
      </c>
      <c r="C14" s="13">
        <f>Протокол!L10</f>
        <v>8</v>
      </c>
      <c r="D14" s="14">
        <f>Протокол!M10</f>
        <v>0.72727272727272729</v>
      </c>
      <c r="E14" s="13">
        <f>Протокол!Q10</f>
        <v>7</v>
      </c>
      <c r="F14" s="14">
        <f>Протокол!R10</f>
        <v>1</v>
      </c>
      <c r="G14" s="34" t="str">
        <f>Протокол!U10</f>
        <v>б/п</v>
      </c>
      <c r="H14" s="20">
        <f t="shared" si="0"/>
        <v>15</v>
      </c>
    </row>
    <row r="15" spans="1:17" ht="18.75">
      <c r="A15" s="13">
        <f>MAX($A$10:A14)+1</f>
        <v>6</v>
      </c>
      <c r="B15" s="1" t="s">
        <v>56</v>
      </c>
      <c r="C15" s="13">
        <f>Протокол!L11</f>
        <v>11</v>
      </c>
      <c r="D15" s="14">
        <f>Протокол!M11</f>
        <v>1</v>
      </c>
      <c r="E15" s="13">
        <f>Протокол!Q11</f>
        <v>4</v>
      </c>
      <c r="F15" s="14">
        <f>Протокол!R11</f>
        <v>0.5714285714285714</v>
      </c>
      <c r="G15" s="34" t="str">
        <f>Протокол!U11</f>
        <v>б/п</v>
      </c>
      <c r="H15" s="20">
        <f t="shared" si="0"/>
        <v>15</v>
      </c>
    </row>
    <row r="16" spans="1:17" ht="18.75">
      <c r="A16" s="13">
        <f>MAX($A$10:A15)+1</f>
        <v>7</v>
      </c>
      <c r="B16" s="1" t="s">
        <v>57</v>
      </c>
      <c r="C16" s="13">
        <f>Протокол!L12</f>
        <v>7</v>
      </c>
      <c r="D16" s="14">
        <f>Протокол!M12</f>
        <v>0.63636363636363635</v>
      </c>
      <c r="E16" s="13">
        <f>Протокол!Q12</f>
        <v>3</v>
      </c>
      <c r="F16" s="14">
        <f>Протокол!R12</f>
        <v>0.42857142857142855</v>
      </c>
      <c r="G16" s="34" t="str">
        <f>Протокол!U12</f>
        <v>б</v>
      </c>
      <c r="H16" s="20">
        <f t="shared" si="0"/>
        <v>10</v>
      </c>
    </row>
    <row r="17" spans="1:8" ht="18.75">
      <c r="A17" s="13">
        <f>MAX($A$10:A16)+1</f>
        <v>8</v>
      </c>
      <c r="B17" s="1" t="s">
        <v>58</v>
      </c>
      <c r="C17" s="13">
        <f>Протокол!L13</f>
        <v>8</v>
      </c>
      <c r="D17" s="14">
        <f>Протокол!M13</f>
        <v>0.72727272727272729</v>
      </c>
      <c r="E17" s="13">
        <f>Протокол!Q13</f>
        <v>2</v>
      </c>
      <c r="F17" s="14">
        <f>Протокол!R13</f>
        <v>0.2857142857142857</v>
      </c>
      <c r="G17" s="34" t="str">
        <f>Протокол!U13</f>
        <v>б</v>
      </c>
      <c r="H17" s="20">
        <f t="shared" si="0"/>
        <v>10</v>
      </c>
    </row>
    <row r="18" spans="1:8" ht="18.75">
      <c r="A18" s="13">
        <f>MAX($A$10:A17)+1</f>
        <v>9</v>
      </c>
      <c r="B18" s="1" t="s">
        <v>59</v>
      </c>
      <c r="C18" s="13">
        <f>Протокол!L14</f>
        <v>9</v>
      </c>
      <c r="D18" s="14">
        <f>Протокол!M14</f>
        <v>0.81818181818181823</v>
      </c>
      <c r="E18" s="13">
        <f>Протокол!Q14</f>
        <v>2</v>
      </c>
      <c r="F18" s="14">
        <f>Протокол!R14</f>
        <v>0.2857142857142857</v>
      </c>
      <c r="G18" s="34" t="str">
        <f>Протокол!U14</f>
        <v>б</v>
      </c>
      <c r="H18" s="20">
        <f>C18+E18</f>
        <v>11</v>
      </c>
    </row>
    <row r="19" spans="1:8" ht="18.75">
      <c r="A19" s="13">
        <f>MAX($A$10:A18)+1</f>
        <v>10</v>
      </c>
      <c r="B19" s="1" t="s">
        <v>60</v>
      </c>
      <c r="C19" s="13">
        <f>Протокол!L15</f>
        <v>10</v>
      </c>
      <c r="D19" s="14">
        <f>Протокол!M15</f>
        <v>0.90909090909090906</v>
      </c>
      <c r="E19" s="13">
        <f>Протокол!Q15</f>
        <v>7</v>
      </c>
      <c r="F19" s="14">
        <f>Протокол!R15</f>
        <v>1</v>
      </c>
      <c r="G19" s="34" t="str">
        <f>Протокол!U15</f>
        <v>б/п</v>
      </c>
      <c r="H19" s="20">
        <f>C19+E19</f>
        <v>17</v>
      </c>
    </row>
    <row r="20" spans="1:8" ht="18.75">
      <c r="A20" s="13">
        <f>MAX($A$10:A19)+1</f>
        <v>11</v>
      </c>
      <c r="B20" s="1" t="s">
        <v>61</v>
      </c>
      <c r="C20" s="13">
        <f>Протокол!L16</f>
        <v>11</v>
      </c>
      <c r="D20" s="14">
        <f>Протокол!M16</f>
        <v>1</v>
      </c>
      <c r="E20" s="13">
        <f>Протокол!Q16</f>
        <v>2</v>
      </c>
      <c r="F20" s="14">
        <f>Протокол!R16</f>
        <v>0.2857142857142857</v>
      </c>
      <c r="G20" s="34" t="str">
        <f>Протокол!U16</f>
        <v>б</v>
      </c>
      <c r="H20" s="20">
        <f t="shared" si="0"/>
        <v>13</v>
      </c>
    </row>
    <row r="21" spans="1:8" ht="18.75">
      <c r="A21" s="13">
        <f>MAX($A$10:A20)+1</f>
        <v>12</v>
      </c>
      <c r="B21" s="1" t="s">
        <v>62</v>
      </c>
      <c r="C21" s="13">
        <f>Протокол!L17</f>
        <v>11</v>
      </c>
      <c r="D21" s="14">
        <f>Протокол!M17</f>
        <v>1</v>
      </c>
      <c r="E21" s="13">
        <f>Протокол!Q17</f>
        <v>7</v>
      </c>
      <c r="F21" s="14">
        <f>Протокол!R17</f>
        <v>1</v>
      </c>
      <c r="G21" s="34" t="str">
        <f>Протокол!U17</f>
        <v>б/п</v>
      </c>
      <c r="H21" s="20">
        <f t="shared" si="0"/>
        <v>18</v>
      </c>
    </row>
    <row r="22" spans="1:8" ht="18.75">
      <c r="A22" s="13">
        <f>MAX($A$10:A21)+1</f>
        <v>13</v>
      </c>
      <c r="B22" s="1" t="s">
        <v>63</v>
      </c>
      <c r="C22" s="13">
        <f>Протокол!L18</f>
        <v>7</v>
      </c>
      <c r="D22" s="14">
        <f>Протокол!M18</f>
        <v>0.63636363636363635</v>
      </c>
      <c r="E22" s="13">
        <f>Протокол!Q18</f>
        <v>7</v>
      </c>
      <c r="F22" s="14">
        <f>Протокол!R18</f>
        <v>1</v>
      </c>
      <c r="G22" s="34" t="str">
        <f>Протокол!U18</f>
        <v>б</v>
      </c>
      <c r="H22" s="20">
        <f t="shared" si="0"/>
        <v>14</v>
      </c>
    </row>
    <row r="23" spans="1:8" ht="18.75">
      <c r="A23" s="13">
        <f>MAX($A$10:A22)+1</f>
        <v>14</v>
      </c>
      <c r="B23" s="1" t="s">
        <v>64</v>
      </c>
      <c r="C23" s="13">
        <f>Протокол!L19</f>
        <v>9</v>
      </c>
      <c r="D23" s="14">
        <f>Протокол!M19</f>
        <v>0.81818181818181823</v>
      </c>
      <c r="E23" s="13">
        <f>Протокол!Q19</f>
        <v>2</v>
      </c>
      <c r="F23" s="14">
        <f>Протокол!R19</f>
        <v>0.2857142857142857</v>
      </c>
      <c r="G23" s="34" t="str">
        <f>Протокол!U19</f>
        <v>б</v>
      </c>
      <c r="H23" s="20">
        <f t="shared" si="0"/>
        <v>11</v>
      </c>
    </row>
    <row r="24" spans="1:8" ht="18.75">
      <c r="A24" s="13">
        <f>MAX($A$10:A23)+1</f>
        <v>15</v>
      </c>
      <c r="B24" s="1" t="s">
        <v>65</v>
      </c>
      <c r="C24" s="13">
        <f>Протокол!L20</f>
        <v>10</v>
      </c>
      <c r="D24" s="14">
        <f>Протокол!M20</f>
        <v>0.90909090909090906</v>
      </c>
      <c r="E24" s="13">
        <f>Протокол!Q20</f>
        <v>6</v>
      </c>
      <c r="F24" s="14">
        <f>Протокол!R20</f>
        <v>0.8571428571428571</v>
      </c>
      <c r="G24" s="34" t="str">
        <f>Протокол!U20</f>
        <v>б/п</v>
      </c>
      <c r="H24" s="20">
        <f t="shared" si="0"/>
        <v>16</v>
      </c>
    </row>
    <row r="25" spans="1:8" ht="18.75">
      <c r="A25" s="13">
        <f>MAX($A$10:A24)+1</f>
        <v>16</v>
      </c>
      <c r="B25" s="1" t="s">
        <v>66</v>
      </c>
      <c r="C25" s="13">
        <f>Протокол!L21</f>
        <v>8</v>
      </c>
      <c r="D25" s="14">
        <f>Протокол!M21</f>
        <v>0.72727272727272729</v>
      </c>
      <c r="E25" s="13">
        <f>Протокол!Q21</f>
        <v>3</v>
      </c>
      <c r="F25" s="14">
        <f>Протокол!R21</f>
        <v>0.42857142857142855</v>
      </c>
      <c r="G25" s="34" t="str">
        <f>Протокол!U21</f>
        <v>б</v>
      </c>
      <c r="H25" s="20">
        <f t="shared" si="0"/>
        <v>11</v>
      </c>
    </row>
    <row r="26" spans="1:8" ht="18.75">
      <c r="A26" s="13">
        <f>MAX($A$10:A25)+1</f>
        <v>17</v>
      </c>
      <c r="B26" s="1" t="s">
        <v>67</v>
      </c>
      <c r="C26" s="13">
        <f>Протокол!L22</f>
        <v>11</v>
      </c>
      <c r="D26" s="14">
        <f>Протокол!M22</f>
        <v>1</v>
      </c>
      <c r="E26" s="13">
        <f>Протокол!Q22</f>
        <v>7</v>
      </c>
      <c r="F26" s="14">
        <f>Протокол!R22</f>
        <v>1</v>
      </c>
      <c r="G26" s="34" t="str">
        <f>Протокол!U22</f>
        <v>б/п</v>
      </c>
      <c r="H26" s="20">
        <f t="shared" si="0"/>
        <v>18</v>
      </c>
    </row>
    <row r="27" spans="1:8" ht="18.75">
      <c r="A27" s="13">
        <f>MAX($A$10:A26)+1</f>
        <v>18</v>
      </c>
      <c r="B27" s="1" t="s">
        <v>68</v>
      </c>
      <c r="C27" s="13">
        <f>Протокол!L23</f>
        <v>10</v>
      </c>
      <c r="D27" s="14">
        <f>Протокол!M23</f>
        <v>0.90909090909090906</v>
      </c>
      <c r="E27" s="13">
        <f>Протокол!Q23</f>
        <v>5</v>
      </c>
      <c r="F27" s="14">
        <f>Протокол!R23</f>
        <v>0.7142857142857143</v>
      </c>
      <c r="G27" s="34" t="str">
        <f>Протокол!U23</f>
        <v>б/п</v>
      </c>
      <c r="H27" s="20">
        <f t="shared" si="0"/>
        <v>15</v>
      </c>
    </row>
    <row r="28" spans="1:8" ht="18.75">
      <c r="A28" s="13">
        <f>MAX($A$10:A27)+1</f>
        <v>19</v>
      </c>
      <c r="B28" s="1" t="s">
        <v>69</v>
      </c>
      <c r="C28" s="13">
        <f>Протокол!L24</f>
        <v>9</v>
      </c>
      <c r="D28" s="14">
        <f>Протокол!M24</f>
        <v>0.81818181818181823</v>
      </c>
      <c r="E28" s="13">
        <f>Протокол!Q24</f>
        <v>3</v>
      </c>
      <c r="F28" s="14">
        <f>Протокол!R24</f>
        <v>0.42857142857142855</v>
      </c>
      <c r="G28" s="34" t="str">
        <f>Протокол!U24</f>
        <v>б</v>
      </c>
      <c r="H28" s="20">
        <f t="shared" si="0"/>
        <v>12</v>
      </c>
    </row>
    <row r="29" spans="1:8" ht="18.75">
      <c r="A29" s="13">
        <f>MAX($A$10:A28)+1</f>
        <v>20</v>
      </c>
      <c r="B29" s="1" t="s">
        <v>70</v>
      </c>
      <c r="C29" s="13">
        <f>Протокол!L25</f>
        <v>11</v>
      </c>
      <c r="D29" s="14">
        <f>Протокол!M25</f>
        <v>1</v>
      </c>
      <c r="E29" s="13">
        <f>Протокол!Q25</f>
        <v>7</v>
      </c>
      <c r="F29" s="14">
        <f>Протокол!R25</f>
        <v>1</v>
      </c>
      <c r="G29" s="34" t="str">
        <f>Протокол!U25</f>
        <v>б/п</v>
      </c>
      <c r="H29" s="20">
        <f t="shared" si="0"/>
        <v>18</v>
      </c>
    </row>
    <row r="30" spans="1:8" ht="18.75">
      <c r="A30" s="13">
        <f>MAX($A$10:A29)+1</f>
        <v>21</v>
      </c>
      <c r="B30" s="1" t="s">
        <v>71</v>
      </c>
      <c r="C30" s="13">
        <f>Протокол!L26</f>
        <v>9</v>
      </c>
      <c r="D30" s="14">
        <f>Протокол!M26</f>
        <v>0.81818181818181823</v>
      </c>
      <c r="E30" s="13">
        <f>Протокол!Q26</f>
        <v>3</v>
      </c>
      <c r="F30" s="14">
        <f>Протокол!R26</f>
        <v>0.42857142857142855</v>
      </c>
      <c r="G30" s="34" t="str">
        <f>Протокол!U26</f>
        <v>б</v>
      </c>
      <c r="H30" s="20">
        <f t="shared" si="0"/>
        <v>12</v>
      </c>
    </row>
    <row r="31" spans="1:8" ht="18.75">
      <c r="A31" s="13">
        <f>MAX($A$10:A30)+1</f>
        <v>22</v>
      </c>
      <c r="B31" s="1" t="s">
        <v>72</v>
      </c>
      <c r="C31" s="13">
        <f>Протокол!L27</f>
        <v>7</v>
      </c>
      <c r="D31" s="14">
        <f>Протокол!M27</f>
        <v>0.63636363636363635</v>
      </c>
      <c r="E31" s="13">
        <f>Протокол!Q27</f>
        <v>1</v>
      </c>
      <c r="F31" s="14">
        <f>Протокол!R27</f>
        <v>0.14285714285714285</v>
      </c>
      <c r="G31" s="34" t="str">
        <f>Протокол!U27</f>
        <v>б</v>
      </c>
      <c r="H31" s="20">
        <f t="shared" si="0"/>
        <v>8</v>
      </c>
    </row>
    <row r="32" spans="1:8" ht="18.75">
      <c r="A32" s="13">
        <f>MAX($A$10:A31)+1</f>
        <v>23</v>
      </c>
      <c r="B32" s="1" t="s">
        <v>73</v>
      </c>
      <c r="C32" s="13">
        <f>Протокол!L28</f>
        <v>8</v>
      </c>
      <c r="D32" s="14">
        <f>Протокол!M28</f>
        <v>0.72727272727272729</v>
      </c>
      <c r="E32" s="13">
        <f>Протокол!Q28</f>
        <v>4</v>
      </c>
      <c r="F32" s="14">
        <f>Протокол!R28</f>
        <v>0.5714285714285714</v>
      </c>
      <c r="G32" s="34" t="str">
        <f>Протокол!U28</f>
        <v>б/п</v>
      </c>
      <c r="H32" s="20">
        <f t="shared" si="0"/>
        <v>12</v>
      </c>
    </row>
    <row r="33" spans="1:9" ht="18.75">
      <c r="A33" s="13">
        <f>MAX($A$10:A32)+1</f>
        <v>24</v>
      </c>
      <c r="B33" s="1" t="s">
        <v>74</v>
      </c>
      <c r="C33" s="13">
        <f>Протокол!L29</f>
        <v>9</v>
      </c>
      <c r="D33" s="14">
        <f>Протокол!M29</f>
        <v>0.81818181818181823</v>
      </c>
      <c r="E33" s="13">
        <f>Протокол!Q29</f>
        <v>3</v>
      </c>
      <c r="F33" s="14">
        <f>Протокол!R29</f>
        <v>0.42857142857142855</v>
      </c>
      <c r="G33" s="34" t="str">
        <f>Протокол!U29</f>
        <v>б</v>
      </c>
      <c r="H33" s="20">
        <f t="shared" si="0"/>
        <v>12</v>
      </c>
    </row>
    <row r="34" spans="1:9" ht="18.75">
      <c r="A34" s="13">
        <f>MAX($A$10:A33)+1</f>
        <v>25</v>
      </c>
      <c r="B34" s="1" t="s">
        <v>75</v>
      </c>
      <c r="C34" s="13">
        <f>Протокол!L30</f>
        <v>6</v>
      </c>
      <c r="D34" s="14">
        <f>Протокол!M28</f>
        <v>0.72727272727272729</v>
      </c>
      <c r="E34" s="13">
        <f>Протокол!Q28</f>
        <v>4</v>
      </c>
      <c r="F34" s="14">
        <f>Протокол!R28</f>
        <v>0.5714285714285714</v>
      </c>
      <c r="G34" s="34" t="str">
        <f>Протокол!U28</f>
        <v>б/п</v>
      </c>
      <c r="H34" s="20">
        <f t="shared" si="0"/>
        <v>10</v>
      </c>
    </row>
    <row r="35" spans="1:9" ht="16.5" thickBot="1">
      <c r="A35" s="13">
        <f>MAX($A$10:A34)+1</f>
        <v>26</v>
      </c>
      <c r="B35" s="91" t="s">
        <v>76</v>
      </c>
      <c r="C35" s="13">
        <f>Протокол!L31</f>
        <v>8</v>
      </c>
      <c r="D35" s="14">
        <f>Протокол!M31</f>
        <v>0.72727272727272729</v>
      </c>
      <c r="E35" s="13">
        <f>Протокол!Q31</f>
        <v>5</v>
      </c>
      <c r="F35" s="14">
        <f>Протокол!R31</f>
        <v>0.7142857142857143</v>
      </c>
      <c r="G35" s="34" t="str">
        <f>Протокол!U31</f>
        <v>б/п</v>
      </c>
      <c r="H35" s="20">
        <f t="shared" si="0"/>
        <v>13</v>
      </c>
    </row>
    <row r="36" spans="1:9" ht="16.5" thickBot="1">
      <c r="A36" s="13">
        <f>MAX($A$10:A35)+1</f>
        <v>27</v>
      </c>
      <c r="B36" s="91" t="s">
        <v>77</v>
      </c>
      <c r="C36" s="13">
        <f>Протокол!L32</f>
        <v>11</v>
      </c>
      <c r="D36" s="14">
        <f>Протокол!M32</f>
        <v>1</v>
      </c>
      <c r="E36" s="13">
        <f>Протокол!Q32</f>
        <v>2</v>
      </c>
      <c r="F36" s="14">
        <f>Протокол!R32</f>
        <v>0.2857142857142857</v>
      </c>
      <c r="G36" s="34" t="str">
        <f>Протокол!U32</f>
        <v>б</v>
      </c>
      <c r="H36" s="20">
        <f t="shared" si="0"/>
        <v>13</v>
      </c>
    </row>
    <row r="39" spans="1:9" ht="15.75">
      <c r="A39" s="110" t="s">
        <v>10</v>
      </c>
      <c r="B39" s="111"/>
      <c r="C39" s="112"/>
      <c r="D39" s="17" t="s">
        <v>30</v>
      </c>
      <c r="E39" s="17" t="s">
        <v>28</v>
      </c>
      <c r="F39" s="24" t="s">
        <v>11</v>
      </c>
      <c r="G39" s="35"/>
      <c r="H39" s="22"/>
      <c r="I39" s="22"/>
    </row>
    <row r="40" spans="1:9" ht="15.75">
      <c r="A40" s="113" t="s">
        <v>12</v>
      </c>
      <c r="B40" s="114"/>
      <c r="C40" s="115"/>
      <c r="D40" s="17">
        <f>COUNTIF(G10:G36,"н/б")</f>
        <v>0</v>
      </c>
      <c r="E40" s="18" t="s">
        <v>13</v>
      </c>
      <c r="F40" s="25">
        <f>FLOOR((D40*100/$A$36),1)</f>
        <v>0</v>
      </c>
      <c r="G40" s="36"/>
      <c r="H40" s="26"/>
      <c r="I40" s="26"/>
    </row>
    <row r="41" spans="1:9" ht="15.75">
      <c r="A41" s="113" t="s">
        <v>14</v>
      </c>
      <c r="B41" s="114"/>
      <c r="C41" s="115"/>
      <c r="D41" s="17">
        <f>COUNTIF(G10:G36,"б")</f>
        <v>12</v>
      </c>
      <c r="E41" s="19" t="s">
        <v>15</v>
      </c>
      <c r="F41" s="68">
        <f t="shared" ref="F41:F42" si="1">FLOOR((D41*100/$A$36),1)</f>
        <v>44</v>
      </c>
      <c r="G41" s="36"/>
      <c r="H41" s="26"/>
      <c r="I41" s="26"/>
    </row>
    <row r="42" spans="1:9" ht="33.75" customHeight="1">
      <c r="A42" s="126" t="s">
        <v>29</v>
      </c>
      <c r="B42" s="127"/>
      <c r="C42" s="128"/>
      <c r="D42" s="17">
        <f>COUNTIF(G10:G36,"б/п")</f>
        <v>15</v>
      </c>
      <c r="E42" s="19" t="s">
        <v>16</v>
      </c>
      <c r="F42" s="68">
        <f t="shared" si="1"/>
        <v>55</v>
      </c>
      <c r="G42" s="124"/>
      <c r="H42" s="118"/>
      <c r="I42" s="118"/>
    </row>
    <row r="43" spans="1:9" ht="18" customHeight="1">
      <c r="A43" s="37"/>
      <c r="B43" s="37"/>
      <c r="C43" s="37"/>
      <c r="D43" s="38"/>
      <c r="E43" s="39"/>
      <c r="F43" s="39"/>
      <c r="G43" s="125"/>
      <c r="H43" s="118"/>
      <c r="I43" s="118"/>
    </row>
  </sheetData>
  <mergeCells count="13">
    <mergeCell ref="I42:I43"/>
    <mergeCell ref="A4:H4"/>
    <mergeCell ref="A5:H5"/>
    <mergeCell ref="H7:H8"/>
    <mergeCell ref="G42:G43"/>
    <mergeCell ref="A42:C42"/>
    <mergeCell ref="G7:G8"/>
    <mergeCell ref="H42:H43"/>
    <mergeCell ref="A1:I2"/>
    <mergeCell ref="A39:C39"/>
    <mergeCell ref="A40:C40"/>
    <mergeCell ref="A41:C41"/>
    <mergeCell ref="C7:D7"/>
  </mergeCells>
  <pageMargins left="0.7" right="0.7" top="0.75" bottom="0.75" header="0.3" footer="0.3"/>
  <pageSetup paperSize="9" scale="76" orientation="portrait" horizontalDpi="180" verticalDpi="18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U14"/>
  <sheetViews>
    <sheetView workbookViewId="0">
      <selection activeCell="N6" sqref="N6"/>
    </sheetView>
  </sheetViews>
  <sheetFormatPr defaultRowHeight="15"/>
  <sheetData>
    <row r="1" spans="1:21" ht="18.75">
      <c r="A1" s="51" t="s">
        <v>32</v>
      </c>
      <c r="B1" s="131" t="s">
        <v>33</v>
      </c>
      <c r="C1" s="131"/>
      <c r="D1" s="131"/>
      <c r="E1" s="131"/>
      <c r="F1" s="131"/>
      <c r="G1" s="131"/>
      <c r="H1" s="131"/>
      <c r="I1" s="131"/>
      <c r="J1" s="131"/>
      <c r="K1" s="131"/>
      <c r="L1" s="43"/>
    </row>
    <row r="2" spans="1:21" ht="36.75" customHeight="1">
      <c r="A2" s="52">
        <v>1</v>
      </c>
      <c r="B2" s="135" t="s">
        <v>34</v>
      </c>
      <c r="C2" s="135"/>
      <c r="D2" s="135"/>
      <c r="E2" s="135"/>
      <c r="F2" s="135"/>
      <c r="G2" s="135"/>
      <c r="H2" s="135"/>
      <c r="I2" s="135"/>
      <c r="J2" s="135"/>
      <c r="K2" s="135"/>
      <c r="L2" s="47"/>
      <c r="M2" s="47"/>
      <c r="N2" s="47"/>
      <c r="O2" s="47"/>
      <c r="P2" s="47"/>
      <c r="Q2" s="47"/>
    </row>
    <row r="3" spans="1:21" ht="18.75" customHeight="1">
      <c r="A3" s="52">
        <v>2</v>
      </c>
      <c r="B3" s="136" t="s">
        <v>35</v>
      </c>
      <c r="C3" s="136"/>
      <c r="D3" s="136"/>
      <c r="E3" s="136"/>
      <c r="F3" s="136"/>
      <c r="G3" s="136"/>
      <c r="H3" s="136"/>
      <c r="I3" s="136"/>
      <c r="J3" s="136"/>
      <c r="K3" s="136"/>
      <c r="L3" s="50"/>
      <c r="M3" s="50"/>
      <c r="N3" s="50"/>
      <c r="O3" s="50"/>
      <c r="P3" s="50"/>
      <c r="Q3" s="46"/>
    </row>
    <row r="4" spans="1:21" ht="38.25" customHeight="1">
      <c r="A4" s="52">
        <v>3</v>
      </c>
      <c r="B4" s="137" t="s">
        <v>36</v>
      </c>
      <c r="C4" s="138"/>
      <c r="D4" s="138"/>
      <c r="E4" s="138"/>
      <c r="F4" s="138"/>
      <c r="G4" s="138"/>
      <c r="H4" s="138"/>
      <c r="I4" s="138"/>
      <c r="J4" s="138"/>
      <c r="K4" s="139"/>
      <c r="L4" s="43"/>
    </row>
    <row r="5" spans="1:21" ht="18.75">
      <c r="A5" s="1">
        <v>4</v>
      </c>
      <c r="B5" s="140" t="s">
        <v>37</v>
      </c>
      <c r="C5" s="140"/>
      <c r="D5" s="140"/>
      <c r="E5" s="140"/>
      <c r="F5" s="140"/>
      <c r="G5" s="140"/>
      <c r="H5" s="140"/>
      <c r="I5" s="140"/>
      <c r="J5" s="140"/>
      <c r="K5" s="140"/>
      <c r="L5" s="43"/>
    </row>
    <row r="6" spans="1:21" ht="18.75">
      <c r="A6" s="1">
        <v>5</v>
      </c>
      <c r="B6" s="140" t="s">
        <v>38</v>
      </c>
      <c r="C6" s="140"/>
      <c r="D6" s="140"/>
      <c r="E6" s="140"/>
      <c r="F6" s="140"/>
      <c r="G6" s="140"/>
      <c r="H6" s="140"/>
      <c r="I6" s="140"/>
      <c r="J6" s="140"/>
      <c r="K6" s="140"/>
      <c r="L6" s="44"/>
      <c r="M6" s="44"/>
      <c r="N6" s="44"/>
    </row>
    <row r="7" spans="1:21" ht="18.75">
      <c r="A7" s="1">
        <v>6</v>
      </c>
      <c r="B7" s="141" t="s">
        <v>39</v>
      </c>
      <c r="C7" s="142"/>
      <c r="D7" s="142"/>
      <c r="E7" s="142"/>
      <c r="F7" s="142"/>
      <c r="G7" s="142"/>
      <c r="H7" s="142"/>
      <c r="I7" s="142"/>
      <c r="J7" s="142"/>
      <c r="K7" s="143"/>
      <c r="L7" s="45"/>
      <c r="M7" s="45"/>
      <c r="N7" s="45"/>
      <c r="O7" s="45"/>
    </row>
    <row r="8" spans="1:21" s="46" customFormat="1" ht="18" customHeight="1">
      <c r="A8" s="53">
        <v>7</v>
      </c>
      <c r="B8" s="132" t="s">
        <v>40</v>
      </c>
      <c r="C8" s="133"/>
      <c r="D8" s="133"/>
      <c r="E8" s="133"/>
      <c r="F8" s="133"/>
      <c r="G8" s="133"/>
      <c r="H8" s="133"/>
      <c r="I8" s="133"/>
      <c r="J8" s="133"/>
      <c r="K8" s="134"/>
      <c r="L8" s="48"/>
      <c r="M8" s="49"/>
      <c r="N8" s="49"/>
      <c r="O8" s="49"/>
      <c r="P8" s="49"/>
      <c r="Q8" s="49"/>
      <c r="R8" s="49"/>
      <c r="S8" s="49"/>
      <c r="T8" s="49"/>
      <c r="U8" s="49"/>
    </row>
    <row r="9" spans="1:21" ht="18.75">
      <c r="A9" s="66">
        <v>8</v>
      </c>
      <c r="B9" s="140" t="s">
        <v>46</v>
      </c>
      <c r="C9" s="140"/>
      <c r="D9" s="140"/>
      <c r="E9" s="140"/>
      <c r="F9" s="140"/>
      <c r="G9" s="140"/>
      <c r="H9" s="140"/>
      <c r="I9" s="140"/>
      <c r="J9" s="140"/>
      <c r="K9" s="140"/>
    </row>
    <row r="10" spans="1:21" ht="18.75">
      <c r="A10" s="66">
        <v>9</v>
      </c>
      <c r="B10" s="140" t="s">
        <v>41</v>
      </c>
      <c r="C10" s="140"/>
      <c r="D10" s="140"/>
      <c r="E10" s="140"/>
      <c r="F10" s="140"/>
      <c r="G10" s="140"/>
      <c r="H10" s="140"/>
      <c r="I10" s="140"/>
      <c r="J10" s="140"/>
      <c r="K10" s="140"/>
    </row>
    <row r="11" spans="1:21" ht="36" customHeight="1">
      <c r="A11" s="67">
        <v>10</v>
      </c>
      <c r="B11" s="137" t="s">
        <v>42</v>
      </c>
      <c r="C11" s="138"/>
      <c r="D11" s="138"/>
      <c r="E11" s="138"/>
      <c r="F11" s="138"/>
      <c r="G11" s="138"/>
      <c r="H11" s="138"/>
      <c r="I11" s="138"/>
      <c r="J11" s="138"/>
      <c r="K11" s="139"/>
    </row>
    <row r="12" spans="1:21" ht="18.75">
      <c r="A12" s="66">
        <v>11</v>
      </c>
      <c r="B12" s="140" t="s">
        <v>43</v>
      </c>
      <c r="C12" s="144"/>
      <c r="D12" s="144"/>
      <c r="E12" s="144"/>
      <c r="F12" s="144"/>
      <c r="G12" s="144"/>
      <c r="H12" s="144"/>
      <c r="I12" s="144"/>
      <c r="J12" s="144"/>
      <c r="K12" s="144"/>
    </row>
    <row r="13" spans="1:21" ht="38.25" customHeight="1">
      <c r="A13" s="67">
        <v>12</v>
      </c>
      <c r="B13" s="137" t="s">
        <v>44</v>
      </c>
      <c r="C13" s="145"/>
      <c r="D13" s="145"/>
      <c r="E13" s="145"/>
      <c r="F13" s="145"/>
      <c r="G13" s="145"/>
      <c r="H13" s="145"/>
      <c r="I13" s="145"/>
      <c r="J13" s="145"/>
      <c r="K13" s="146"/>
    </row>
    <row r="14" spans="1:21" ht="18.75">
      <c r="A14" s="66">
        <v>13</v>
      </c>
      <c r="B14" s="140" t="s">
        <v>45</v>
      </c>
      <c r="C14" s="140"/>
      <c r="D14" s="140"/>
      <c r="E14" s="140"/>
      <c r="F14" s="140"/>
      <c r="G14" s="140"/>
      <c r="H14" s="140"/>
      <c r="I14" s="140"/>
      <c r="J14" s="140"/>
      <c r="K14" s="140"/>
    </row>
  </sheetData>
  <mergeCells count="14">
    <mergeCell ref="B14:K14"/>
    <mergeCell ref="B9:K9"/>
    <mergeCell ref="B10:K10"/>
    <mergeCell ref="B11:K11"/>
    <mergeCell ref="B12:K12"/>
    <mergeCell ref="B13:K13"/>
    <mergeCell ref="B1:K1"/>
    <mergeCell ref="B8:K8"/>
    <mergeCell ref="B2:K2"/>
    <mergeCell ref="B3:K3"/>
    <mergeCell ref="B4:K4"/>
    <mergeCell ref="B5:K5"/>
    <mergeCell ref="B6:K6"/>
    <mergeCell ref="B7:K7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Титульный лист</vt:lpstr>
      <vt:lpstr>Протокол</vt:lpstr>
      <vt:lpstr>Отчёт</vt:lpstr>
      <vt:lpstr>Умения</vt:lpstr>
      <vt:lpstr>Отчёт!Область_печати</vt:lpstr>
      <vt:lpstr>Протокол!Область_печати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2020-05-08T14:06:03Z</dcterms:modified>
</cp:coreProperties>
</file>